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chomic\Desktop\VZ 2022\VZ Rekonstrukce vstupního prostoru\NOVÁ SOUTĚŽ\"/>
    </mc:Choice>
  </mc:AlternateContent>
  <xr:revisionPtr revIDLastSave="0" documentId="13_ncr:1_{9F4B5211-00B7-4082-A3A6-E6A4F220B7A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ace stavby" sheetId="1" state="veryHidden" r:id="rId1"/>
    <sheet name="220912 - Rekonstrukce vst..." sheetId="2" r:id="rId2"/>
  </sheets>
  <definedNames>
    <definedName name="_xlnm._FilterDatabase" localSheetId="1" hidden="1">'220912 - Rekonstrukce vst...'!$C$133:$K$396</definedName>
    <definedName name="_xlnm.Print_Titles" localSheetId="1">'220912 - Rekonstrukce vst...'!$133:$133</definedName>
    <definedName name="_xlnm.Print_Titles" localSheetId="0">'Rekapitulace stavby'!$92:$92</definedName>
    <definedName name="_xlnm.Print_Area" localSheetId="1">'220912 - Rekonstrukce vst...'!$C$4:$J$76,'220912 - Rekonstrukce vst...'!$C$82:$J$117,'220912 - Rekonstrukce vst...'!$C$123:$J$396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3" i="2"/>
  <c r="BH393" i="2"/>
  <c r="BG393" i="2"/>
  <c r="BE393" i="2"/>
  <c r="T393" i="2"/>
  <c r="T392" i="2" s="1"/>
  <c r="R393" i="2"/>
  <c r="R392" i="2" s="1"/>
  <c r="P393" i="2"/>
  <c r="P392" i="2" s="1"/>
  <c r="BI388" i="2"/>
  <c r="BH388" i="2"/>
  <c r="BG388" i="2"/>
  <c r="BE388" i="2"/>
  <c r="T388" i="2"/>
  <c r="R388" i="2"/>
  <c r="P388" i="2"/>
  <c r="BI385" i="2"/>
  <c r="BH385" i="2"/>
  <c r="BG385" i="2"/>
  <c r="BE385" i="2"/>
  <c r="T385" i="2"/>
  <c r="R385" i="2"/>
  <c r="P385" i="2"/>
  <c r="BI382" i="2"/>
  <c r="BH382" i="2"/>
  <c r="BG382" i="2"/>
  <c r="BE382" i="2"/>
  <c r="T382" i="2"/>
  <c r="R382" i="2"/>
  <c r="P382" i="2"/>
  <c r="BI380" i="2"/>
  <c r="BH380" i="2"/>
  <c r="BG380" i="2"/>
  <c r="BE380" i="2"/>
  <c r="T380" i="2"/>
  <c r="R380" i="2"/>
  <c r="P380" i="2"/>
  <c r="BI378" i="2"/>
  <c r="BH378" i="2"/>
  <c r="BG378" i="2"/>
  <c r="BE378" i="2"/>
  <c r="T378" i="2"/>
  <c r="R378" i="2"/>
  <c r="P378" i="2"/>
  <c r="BI376" i="2"/>
  <c r="BH376" i="2"/>
  <c r="BG376" i="2"/>
  <c r="BE376" i="2"/>
  <c r="T376" i="2"/>
  <c r="R376" i="2"/>
  <c r="P376" i="2"/>
  <c r="BI372" i="2"/>
  <c r="BH372" i="2"/>
  <c r="BG372" i="2"/>
  <c r="BE372" i="2"/>
  <c r="T372" i="2"/>
  <c r="R372" i="2"/>
  <c r="P372" i="2"/>
  <c r="BI368" i="2"/>
  <c r="BH368" i="2"/>
  <c r="BG368" i="2"/>
  <c r="BE368" i="2"/>
  <c r="T368" i="2"/>
  <c r="R368" i="2"/>
  <c r="P368" i="2"/>
  <c r="BI364" i="2"/>
  <c r="BH364" i="2"/>
  <c r="BG364" i="2"/>
  <c r="BE364" i="2"/>
  <c r="T364" i="2"/>
  <c r="R364" i="2"/>
  <c r="P364" i="2"/>
  <c r="BI362" i="2"/>
  <c r="BH362" i="2"/>
  <c r="BG362" i="2"/>
  <c r="BE362" i="2"/>
  <c r="T362" i="2"/>
  <c r="R362" i="2"/>
  <c r="P362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5" i="2"/>
  <c r="BH355" i="2"/>
  <c r="BG355" i="2"/>
  <c r="BE355" i="2"/>
  <c r="T355" i="2"/>
  <c r="R355" i="2"/>
  <c r="P355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R344" i="2"/>
  <c r="P344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7" i="2"/>
  <c r="BH337" i="2"/>
  <c r="BG337" i="2"/>
  <c r="BE337" i="2"/>
  <c r="T337" i="2"/>
  <c r="R337" i="2"/>
  <c r="P337" i="2"/>
  <c r="BI334" i="2"/>
  <c r="BH334" i="2"/>
  <c r="BG334" i="2"/>
  <c r="BE334" i="2"/>
  <c r="T334" i="2"/>
  <c r="R334" i="2"/>
  <c r="P334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R330" i="2"/>
  <c r="P330" i="2"/>
  <c r="BI328" i="2"/>
  <c r="BH328" i="2"/>
  <c r="BG328" i="2"/>
  <c r="BE328" i="2"/>
  <c r="T328" i="2"/>
  <c r="R328" i="2"/>
  <c r="P328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299" i="2"/>
  <c r="BH299" i="2"/>
  <c r="BG299" i="2"/>
  <c r="BE299" i="2"/>
  <c r="T299" i="2"/>
  <c r="R299" i="2"/>
  <c r="P299" i="2"/>
  <c r="BI295" i="2"/>
  <c r="BH295" i="2"/>
  <c r="BG295" i="2"/>
  <c r="BE295" i="2"/>
  <c r="T295" i="2"/>
  <c r="R295" i="2"/>
  <c r="P295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3" i="2"/>
  <c r="BH283" i="2"/>
  <c r="BG283" i="2"/>
  <c r="BE283" i="2"/>
  <c r="T283" i="2"/>
  <c r="R283" i="2"/>
  <c r="P283" i="2"/>
  <c r="BI281" i="2"/>
  <c r="BH281" i="2"/>
  <c r="BG281" i="2"/>
  <c r="BE281" i="2"/>
  <c r="T281" i="2"/>
  <c r="R281" i="2"/>
  <c r="P281" i="2"/>
  <c r="BI279" i="2"/>
  <c r="BH279" i="2"/>
  <c r="BG279" i="2"/>
  <c r="BE279" i="2"/>
  <c r="T279" i="2"/>
  <c r="R279" i="2"/>
  <c r="P279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0" i="2"/>
  <c r="BH260" i="2"/>
  <c r="BG260" i="2"/>
  <c r="BE260" i="2"/>
  <c r="T260" i="2"/>
  <c r="R260" i="2"/>
  <c r="P260" i="2"/>
  <c r="BI258" i="2"/>
  <c r="BH258" i="2"/>
  <c r="BG258" i="2"/>
  <c r="BE258" i="2"/>
  <c r="T258" i="2"/>
  <c r="T257" i="2"/>
  <c r="R258" i="2"/>
  <c r="R257" i="2" s="1"/>
  <c r="P258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T235" i="2"/>
  <c r="R236" i="2"/>
  <c r="R235" i="2" s="1"/>
  <c r="P236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4" i="2"/>
  <c r="BH214" i="2"/>
  <c r="BG214" i="2"/>
  <c r="BE214" i="2"/>
  <c r="T214" i="2"/>
  <c r="R214" i="2"/>
  <c r="P214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T206" i="2" s="1"/>
  <c r="R207" i="2"/>
  <c r="R206" i="2" s="1"/>
  <c r="P207" i="2"/>
  <c r="P206" i="2" s="1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0" i="2"/>
  <c r="BH160" i="2"/>
  <c r="BG160" i="2"/>
  <c r="BE160" i="2"/>
  <c r="T160" i="2"/>
  <c r="R160" i="2"/>
  <c r="P160" i="2"/>
  <c r="BI154" i="2"/>
  <c r="BH154" i="2"/>
  <c r="BG154" i="2"/>
  <c r="BE154" i="2"/>
  <c r="T154" i="2"/>
  <c r="R154" i="2"/>
  <c r="P154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J130" i="2"/>
  <c r="F130" i="2"/>
  <c r="F128" i="2"/>
  <c r="E126" i="2"/>
  <c r="J89" i="2"/>
  <c r="F89" i="2"/>
  <c r="F87" i="2"/>
  <c r="E85" i="2"/>
  <c r="J22" i="2"/>
  <c r="E22" i="2"/>
  <c r="J131" i="2" s="1"/>
  <c r="J21" i="2"/>
  <c r="J16" i="2"/>
  <c r="E16" i="2"/>
  <c r="F131" i="2" s="1"/>
  <c r="J15" i="2"/>
  <c r="J87" i="2"/>
  <c r="L90" i="1"/>
  <c r="AM90" i="1"/>
  <c r="AM89" i="1"/>
  <c r="L89" i="1"/>
  <c r="AM87" i="1"/>
  <c r="L87" i="1"/>
  <c r="L85" i="1"/>
  <c r="L84" i="1"/>
  <c r="BK396" i="2"/>
  <c r="J360" i="2"/>
  <c r="J341" i="2"/>
  <c r="BK320" i="2"/>
  <c r="J289" i="2"/>
  <c r="J244" i="2"/>
  <c r="BK203" i="2"/>
  <c r="J169" i="2"/>
  <c r="BK395" i="2"/>
  <c r="BK380" i="2"/>
  <c r="J368" i="2"/>
  <c r="BK360" i="2"/>
  <c r="BK346" i="2"/>
  <c r="BK330" i="2"/>
  <c r="J309" i="2"/>
  <c r="J205" i="2"/>
  <c r="BK180" i="2"/>
  <c r="J137" i="2"/>
  <c r="BK382" i="2"/>
  <c r="BK372" i="2"/>
  <c r="J349" i="2"/>
  <c r="BK334" i="2"/>
  <c r="J305" i="2"/>
  <c r="BK290" i="2"/>
  <c r="J269" i="2"/>
  <c r="J198" i="2"/>
  <c r="J171" i="2"/>
  <c r="J337" i="2"/>
  <c r="BK289" i="2"/>
  <c r="BK269" i="2"/>
  <c r="BK236" i="2"/>
  <c r="BK207" i="2"/>
  <c r="BK154" i="2"/>
  <c r="J330" i="2"/>
  <c r="J263" i="2"/>
  <c r="BK246" i="2"/>
  <c r="BK223" i="2"/>
  <c r="BK205" i="2"/>
  <c r="AS94" i="1"/>
  <c r="BK234" i="2"/>
  <c r="BK214" i="2"/>
  <c r="J258" i="2"/>
  <c r="J141" i="2"/>
  <c r="BK165" i="2"/>
  <c r="BK378" i="2"/>
  <c r="BK355" i="2"/>
  <c r="BK332" i="2"/>
  <c r="BK313" i="2"/>
  <c r="J174" i="2"/>
  <c r="BK339" i="2"/>
  <c r="BK303" i="2"/>
  <c r="J254" i="2"/>
  <c r="BK196" i="2"/>
  <c r="J317" i="2"/>
  <c r="J295" i="2"/>
  <c r="J273" i="2"/>
  <c r="J265" i="2"/>
  <c r="BK244" i="2"/>
  <c r="J223" i="2"/>
  <c r="BK176" i="2"/>
  <c r="BK344" i="2"/>
  <c r="BK312" i="2"/>
  <c r="BK279" i="2"/>
  <c r="J164" i="2"/>
  <c r="BK317" i="2"/>
  <c r="J260" i="2"/>
  <c r="BK238" i="2"/>
  <c r="J227" i="2"/>
  <c r="BK164" i="2"/>
  <c r="BK287" i="2"/>
  <c r="J275" i="2"/>
  <c r="J220" i="2"/>
  <c r="J139" i="2"/>
  <c r="BK184" i="2"/>
  <c r="BK218" i="2"/>
  <c r="BK149" i="2"/>
  <c r="J385" i="2"/>
  <c r="BK368" i="2"/>
  <c r="J346" i="2"/>
  <c r="J318" i="2"/>
  <c r="BK291" i="2"/>
  <c r="BK263" i="2"/>
  <c r="BK233" i="2"/>
  <c r="J214" i="2"/>
  <c r="J196" i="2"/>
  <c r="J396" i="2"/>
  <c r="BK385" i="2"/>
  <c r="J299" i="2"/>
  <c r="BK260" i="2"/>
  <c r="BK210" i="2"/>
  <c r="J176" i="2"/>
  <c r="BK305" i="2"/>
  <c r="BK258" i="2"/>
  <c r="J148" i="2"/>
  <c r="BK273" i="2"/>
  <c r="J194" i="2"/>
  <c r="J236" i="2"/>
  <c r="BK175" i="2"/>
  <c r="J222" i="2"/>
  <c r="J154" i="2"/>
  <c r="J395" i="2"/>
  <c r="J357" i="2"/>
  <c r="J339" i="2"/>
  <c r="J310" i="2"/>
  <c r="BK283" i="2"/>
  <c r="BK231" i="2"/>
  <c r="J207" i="2"/>
  <c r="BK198" i="2"/>
  <c r="BK141" i="2"/>
  <c r="J393" i="2"/>
  <c r="J376" i="2"/>
  <c r="J364" i="2"/>
  <c r="BK359" i="2"/>
  <c r="J344" i="2"/>
  <c r="BK318" i="2"/>
  <c r="J255" i="2"/>
  <c r="J201" i="2"/>
  <c r="J182" i="2"/>
  <c r="J388" i="2"/>
  <c r="J362" i="2"/>
  <c r="BK351" i="2"/>
  <c r="BK341" i="2"/>
  <c r="BK337" i="2"/>
  <c r="J315" i="2"/>
  <c r="J291" i="2"/>
  <c r="BK270" i="2"/>
  <c r="J262" i="2"/>
  <c r="BK227" i="2"/>
  <c r="BK182" i="2"/>
  <c r="J145" i="2"/>
  <c r="BK315" i="2"/>
  <c r="J283" i="2"/>
  <c r="J270" i="2"/>
  <c r="J246" i="2"/>
  <c r="J192" i="2"/>
  <c r="J149" i="2"/>
  <c r="J313" i="2"/>
  <c r="BK275" i="2"/>
  <c r="BK248" i="2"/>
  <c r="J218" i="2"/>
  <c r="BK139" i="2"/>
  <c r="BK277" i="2"/>
  <c r="J224" i="2"/>
  <c r="BK171" i="2"/>
  <c r="BK222" i="2"/>
  <c r="BK137" i="2"/>
  <c r="BK202" i="2"/>
  <c r="BK145" i="2"/>
  <c r="BK388" i="2"/>
  <c r="BK364" i="2"/>
  <c r="BK349" i="2"/>
  <c r="BK309" i="2"/>
  <c r="J279" i="2"/>
  <c r="J238" i="2"/>
  <c r="J225" i="2"/>
  <c r="BK357" i="2"/>
  <c r="J334" i="2"/>
  <c r="J312" i="2"/>
  <c r="BK265" i="2"/>
  <c r="J380" i="2"/>
  <c r="J359" i="2"/>
  <c r="J271" i="2"/>
  <c r="J231" i="2"/>
  <c r="J184" i="2"/>
  <c r="J233" i="2"/>
  <c r="BK174" i="2"/>
  <c r="BK254" i="2"/>
  <c r="J165" i="2"/>
  <c r="J210" i="2"/>
  <c r="BK201" i="2"/>
  <c r="BK376" i="2"/>
  <c r="J351" i="2"/>
  <c r="J328" i="2"/>
  <c r="J303" i="2"/>
  <c r="J281" i="2"/>
  <c r="BK225" i="2"/>
  <c r="J202" i="2"/>
  <c r="BK148" i="2"/>
  <c r="J382" i="2"/>
  <c r="J372" i="2"/>
  <c r="BK362" i="2"/>
  <c r="J355" i="2"/>
  <c r="BK340" i="2"/>
  <c r="J290" i="2"/>
  <c r="J203" i="2"/>
  <c r="BK186" i="2"/>
  <c r="BK160" i="2"/>
  <c r="BK393" i="2"/>
  <c r="J378" i="2"/>
  <c r="J340" i="2"/>
  <c r="BK328" i="2"/>
  <c r="BK299" i="2"/>
  <c r="J287" i="2"/>
  <c r="J248" i="2"/>
  <c r="BK224" i="2"/>
  <c r="BK194" i="2"/>
  <c r="J160" i="2"/>
  <c r="J320" i="2"/>
  <c r="BK295" i="2"/>
  <c r="J277" i="2"/>
  <c r="J256" i="2"/>
  <c r="BK220" i="2"/>
  <c r="BK169" i="2"/>
  <c r="J332" i="2"/>
  <c r="BK310" i="2"/>
  <c r="BK271" i="2"/>
  <c r="BK255" i="2"/>
  <c r="J234" i="2"/>
  <c r="J186" i="2"/>
  <c r="BK281" i="2"/>
  <c r="BK262" i="2"/>
  <c r="J175" i="2"/>
  <c r="BK256" i="2"/>
  <c r="J180" i="2"/>
  <c r="BK192" i="2"/>
  <c r="P136" i="2" l="1"/>
  <c r="BK173" i="2"/>
  <c r="J173" i="2" s="1"/>
  <c r="J98" i="2" s="1"/>
  <c r="P200" i="2"/>
  <c r="P209" i="2"/>
  <c r="T264" i="2"/>
  <c r="R304" i="2"/>
  <c r="R316" i="2"/>
  <c r="BK363" i="2"/>
  <c r="J363" i="2" s="1"/>
  <c r="J111" i="2" s="1"/>
  <c r="T379" i="2"/>
  <c r="BK136" i="2"/>
  <c r="J136" i="2" s="1"/>
  <c r="J96" i="2" s="1"/>
  <c r="T147" i="2"/>
  <c r="R200" i="2"/>
  <c r="T209" i="2"/>
  <c r="T237" i="2"/>
  <c r="BK259" i="2"/>
  <c r="J259" i="2" s="1"/>
  <c r="J106" i="2" s="1"/>
  <c r="P259" i="2"/>
  <c r="T304" i="2"/>
  <c r="T333" i="2"/>
  <c r="R379" i="2"/>
  <c r="BK147" i="2"/>
  <c r="J147" i="2" s="1"/>
  <c r="J97" i="2" s="1"/>
  <c r="T173" i="2"/>
  <c r="R209" i="2"/>
  <c r="R264" i="2"/>
  <c r="BK316" i="2"/>
  <c r="J316" i="2" s="1"/>
  <c r="J109" i="2" s="1"/>
  <c r="P333" i="2"/>
  <c r="T363" i="2"/>
  <c r="P384" i="2"/>
  <c r="BK394" i="2"/>
  <c r="J394" i="2" s="1"/>
  <c r="J116" i="2" s="1"/>
  <c r="R136" i="2"/>
  <c r="P173" i="2"/>
  <c r="T200" i="2"/>
  <c r="BK237" i="2"/>
  <c r="J237" i="2" s="1"/>
  <c r="J104" i="2" s="1"/>
  <c r="R237" i="2"/>
  <c r="R259" i="2"/>
  <c r="BK304" i="2"/>
  <c r="J304" i="2" s="1"/>
  <c r="J108" i="2" s="1"/>
  <c r="R333" i="2"/>
  <c r="R363" i="2"/>
  <c r="R384" i="2"/>
  <c r="R394" i="2"/>
  <c r="R391" i="2" s="1"/>
  <c r="P147" i="2"/>
  <c r="P237" i="2"/>
  <c r="T259" i="2"/>
  <c r="P316" i="2"/>
  <c r="BK384" i="2"/>
  <c r="J384" i="2" s="1"/>
  <c r="J113" i="2" s="1"/>
  <c r="R173" i="2"/>
  <c r="BK264" i="2"/>
  <c r="J264" i="2" s="1"/>
  <c r="J107" i="2" s="1"/>
  <c r="T316" i="2"/>
  <c r="BK379" i="2"/>
  <c r="J379" i="2" s="1"/>
  <c r="J112" i="2" s="1"/>
  <c r="P394" i="2"/>
  <c r="P391" i="2"/>
  <c r="T136" i="2"/>
  <c r="T135" i="2" s="1"/>
  <c r="R147" i="2"/>
  <c r="BK200" i="2"/>
  <c r="J200" i="2"/>
  <c r="J99" i="2" s="1"/>
  <c r="BK209" i="2"/>
  <c r="J209" i="2" s="1"/>
  <c r="J102" i="2" s="1"/>
  <c r="P264" i="2"/>
  <c r="P304" i="2"/>
  <c r="BK333" i="2"/>
  <c r="J333" i="2" s="1"/>
  <c r="J110" i="2" s="1"/>
  <c r="P363" i="2"/>
  <c r="P379" i="2"/>
  <c r="T384" i="2"/>
  <c r="T394" i="2"/>
  <c r="T391" i="2"/>
  <c r="BK392" i="2"/>
  <c r="J392" i="2"/>
  <c r="J115" i="2" s="1"/>
  <c r="BK206" i="2"/>
  <c r="J206" i="2"/>
  <c r="J100" i="2" s="1"/>
  <c r="BK235" i="2"/>
  <c r="J235" i="2"/>
  <c r="J103" i="2" s="1"/>
  <c r="BK257" i="2"/>
  <c r="J257" i="2" s="1"/>
  <c r="J105" i="2" s="1"/>
  <c r="J128" i="2"/>
  <c r="BF169" i="2"/>
  <c r="BF171" i="2"/>
  <c r="BF205" i="2"/>
  <c r="BF220" i="2"/>
  <c r="BF299" i="2"/>
  <c r="BF160" i="2"/>
  <c r="BF194" i="2"/>
  <c r="BF196" i="2"/>
  <c r="BF198" i="2"/>
  <c r="BF202" i="2"/>
  <c r="BF203" i="2"/>
  <c r="BF225" i="2"/>
  <c r="BF233" i="2"/>
  <c r="BF244" i="2"/>
  <c r="BF145" i="2"/>
  <c r="BF154" i="2"/>
  <c r="BF175" i="2"/>
  <c r="BF176" i="2"/>
  <c r="BF180" i="2"/>
  <c r="BF182" i="2"/>
  <c r="BF236" i="2"/>
  <c r="BF238" i="2"/>
  <c r="BF265" i="2"/>
  <c r="F90" i="2"/>
  <c r="BF192" i="2"/>
  <c r="BF210" i="2"/>
  <c r="BF277" i="2"/>
  <c r="BF279" i="2"/>
  <c r="BF289" i="2"/>
  <c r="BF315" i="2"/>
  <c r="BF382" i="2"/>
  <c r="BF174" i="2"/>
  <c r="BF234" i="2"/>
  <c r="BF248" i="2"/>
  <c r="BF258" i="2"/>
  <c r="BF283" i="2"/>
  <c r="BF291" i="2"/>
  <c r="BF309" i="2"/>
  <c r="BF310" i="2"/>
  <c r="J90" i="2"/>
  <c r="BF139" i="2"/>
  <c r="BF164" i="2"/>
  <c r="BF184" i="2"/>
  <c r="BF186" i="2"/>
  <c r="BF201" i="2"/>
  <c r="BF207" i="2"/>
  <c r="BF214" i="2"/>
  <c r="BF218" i="2"/>
  <c r="BF222" i="2"/>
  <c r="BF223" i="2"/>
  <c r="BF254" i="2"/>
  <c r="BF263" i="2"/>
  <c r="BF303" i="2"/>
  <c r="BF313" i="2"/>
  <c r="BF320" i="2"/>
  <c r="BF341" i="2"/>
  <c r="BF351" i="2"/>
  <c r="BF355" i="2"/>
  <c r="BF359" i="2"/>
  <c r="BF364" i="2"/>
  <c r="BF372" i="2"/>
  <c r="BF141" i="2"/>
  <c r="BF148" i="2"/>
  <c r="BF149" i="2"/>
  <c r="BF165" i="2"/>
  <c r="BF224" i="2"/>
  <c r="BF231" i="2"/>
  <c r="BF246" i="2"/>
  <c r="BF255" i="2"/>
  <c r="BF260" i="2"/>
  <c r="BF269" i="2"/>
  <c r="BF275" i="2"/>
  <c r="BF281" i="2"/>
  <c r="BF287" i="2"/>
  <c r="BF317" i="2"/>
  <c r="BF328" i="2"/>
  <c r="BF340" i="2"/>
  <c r="BF344" i="2"/>
  <c r="BF346" i="2"/>
  <c r="BF349" i="2"/>
  <c r="BF376" i="2"/>
  <c r="BF378" i="2"/>
  <c r="BF385" i="2"/>
  <c r="BF388" i="2"/>
  <c r="BF393" i="2"/>
  <c r="BF395" i="2"/>
  <c r="BF396" i="2"/>
  <c r="BF137" i="2"/>
  <c r="BF227" i="2"/>
  <c r="BF256" i="2"/>
  <c r="BF262" i="2"/>
  <c r="BF270" i="2"/>
  <c r="BF271" i="2"/>
  <c r="BF273" i="2"/>
  <c r="BF290" i="2"/>
  <c r="BF295" i="2"/>
  <c r="BF305" i="2"/>
  <c r="BF312" i="2"/>
  <c r="BF318" i="2"/>
  <c r="BF330" i="2"/>
  <c r="BF332" i="2"/>
  <c r="BF334" i="2"/>
  <c r="BF337" i="2"/>
  <c r="BF339" i="2"/>
  <c r="BF357" i="2"/>
  <c r="BF360" i="2"/>
  <c r="BF362" i="2"/>
  <c r="BF368" i="2"/>
  <c r="BF380" i="2"/>
  <c r="F33" i="2"/>
  <c r="BB95" i="1" s="1"/>
  <c r="BB94" i="1" s="1"/>
  <c r="AX94" i="1" s="1"/>
  <c r="F31" i="2"/>
  <c r="AZ95" i="1" s="1"/>
  <c r="AZ94" i="1" s="1"/>
  <c r="W29" i="1" s="1"/>
  <c r="J31" i="2"/>
  <c r="AV95" i="1" s="1"/>
  <c r="F34" i="2"/>
  <c r="BC95" i="1" s="1"/>
  <c r="BC94" i="1" s="1"/>
  <c r="W32" i="1" s="1"/>
  <c r="F35" i="2"/>
  <c r="BD95" i="1" s="1"/>
  <c r="BD94" i="1" s="1"/>
  <c r="W33" i="1" s="1"/>
  <c r="T208" i="2" l="1"/>
  <c r="R135" i="2"/>
  <c r="R208" i="2"/>
  <c r="P135" i="2"/>
  <c r="T134" i="2"/>
  <c r="P208" i="2"/>
  <c r="BK135" i="2"/>
  <c r="J135" i="2" s="1"/>
  <c r="J95" i="2" s="1"/>
  <c r="BK208" i="2"/>
  <c r="J208" i="2" s="1"/>
  <c r="J101" i="2" s="1"/>
  <c r="BK391" i="2"/>
  <c r="J391" i="2" s="1"/>
  <c r="J114" i="2" s="1"/>
  <c r="W31" i="1"/>
  <c r="AY94" i="1"/>
  <c r="AV94" i="1"/>
  <c r="AK29" i="1" s="1"/>
  <c r="F32" i="2"/>
  <c r="BA95" i="1" s="1"/>
  <c r="BA94" i="1" s="1"/>
  <c r="W30" i="1" s="1"/>
  <c r="J32" i="2"/>
  <c r="AW95" i="1" s="1"/>
  <c r="AT95" i="1" s="1"/>
  <c r="R134" i="2" l="1"/>
  <c r="P134" i="2"/>
  <c r="AU95" i="1"/>
  <c r="BK134" i="2"/>
  <c r="J134" i="2" s="1"/>
  <c r="J94" i="2" s="1"/>
  <c r="AU94" i="1"/>
  <c r="AW94" i="1"/>
  <c r="AK30" i="1" s="1"/>
  <c r="J28" i="2" l="1"/>
  <c r="AG95" i="1" s="1"/>
  <c r="AG94" i="1" s="1"/>
  <c r="AK26" i="1" s="1"/>
  <c r="AK35" i="1" s="1"/>
  <c r="AT94" i="1"/>
  <c r="J37" i="2" l="1"/>
  <c r="AN94" i="1"/>
  <c r="AN95" i="1"/>
</calcChain>
</file>

<file path=xl/sharedStrings.xml><?xml version="1.0" encoding="utf-8"?>
<sst xmlns="http://schemas.openxmlformats.org/spreadsheetml/2006/main" count="3109" uniqueCount="674">
  <si>
    <t>Export Komplet</t>
  </si>
  <si>
    <t/>
  </si>
  <si>
    <t>2.0</t>
  </si>
  <si>
    <t>False</t>
  </si>
  <si>
    <t>{9d50cbde-2254-4ec9-a068-23555b377974}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</si>
  <si>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</si>
  <si>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</si>
  <si>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</si>
  <si>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</si>
  <si>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</si>
  <si>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</si>
  <si>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</si>
  <si>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</si>
  <si>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220912</t>
  </si>
  <si>
    <t>Stavba:</t>
  </si>
  <si>
    <t>Rekonstrukce vstupního prostoru DpS Kamenec</t>
  </si>
  <si>
    <t>KSO:</t>
  </si>
  <si>
    <t>CC-CZ:</t>
  </si>
  <si>
    <t>Místo:</t>
  </si>
  <si>
    <t>Ostrava</t>
  </si>
  <si>
    <t>Datum:</t>
  </si>
  <si>
    <t>27. 1. 2022</t>
  </si>
  <si>
    <t>Zadavatel:</t>
  </si>
  <si>
    <t>IČ:</t>
  </si>
  <si>
    <t>DPS Kamenec</t>
  </si>
  <si>
    <t>DIČ:</t>
  </si>
  <si>
    <t>Zhotovitel:</t>
  </si>
  <si>
    <t xml:space="preserve"> </t>
  </si>
  <si>
    <t>Projektant:</t>
  </si>
  <si>
    <t>Ing. Jan Havlíček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</si>
  <si>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</si>
  <si>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</si>
  <si>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</si>
  <si>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</si>
  <si>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</si>
  <si>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</si>
  <si>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</si>
  <si>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</si>
  <si>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</si>
  <si>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</si>
  <si>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</si>
  <si>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</si>
  <si>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</si>
  <si>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</si>
  <si>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</si>
  <si>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</si>
  <si>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</si>
  <si>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</si>
  <si>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</si>
  <si>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</si>
  <si>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</si>
  <si>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</si>
  <si>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</si>
  <si>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</si>
  <si>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</si>
  <si>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</si>
  <si>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</si>
  <si>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</si>
  <si>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</si>
  <si>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</si>
  <si>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</si>
  <si>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</si>
  <si>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</si>
  <si>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</si>
  <si>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</si>
  <si>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</si>
  <si>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</si>
  <si>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</si>
  <si>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</si>
  <si>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</si>
  <si>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</si>
  <si>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</si>
  <si>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</si>
  <si>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</si>
  <si>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</si>
  <si>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</si>
  <si>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</si>
  <si>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</si>
  <si>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</si>
  <si>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</si>
  <si>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</si>
  <si>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</si>
  <si>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</si>
  <si>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</si>
  <si>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</si>
  <si>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</si>
  <si>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</si>
  <si>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</si>
  <si>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</si>
  <si>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</si>
  <si>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</si>
  <si>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</si>
  <si>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</si>
  <si>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</si>
  <si>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</si>
  <si>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</si>
  <si>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</si>
  <si>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</si>
  <si>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</si>
  <si>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</si>
  <si>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</si>
  <si>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</si>
  <si>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HZS - Hodinové zúčtovací sazby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</si>
  <si>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</si>
  <si>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</si>
  <si>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</si>
  <si>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</si>
  <si>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</si>
  <si>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</si>
  <si>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</si>
  <si>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</si>
  <si>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</si>
  <si>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</si>
  <si>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</si>
  <si>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</si>
  <si>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</si>
  <si>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</si>
  <si>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</si>
  <si>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</si>
  <si>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</si>
  <si>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</si>
  <si>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</si>
  <si>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</si>
  <si>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</si>
  <si>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311272325.1</t>
  </si>
  <si>
    <t>Zdivo z pórobetonových tvárnic přes P2 do P4 do 450 kg/m3 na tenkovrstvou maltu tl 350 mm</t>
  </si>
  <si>
    <t>m2</t>
  </si>
  <si>
    <t>4</t>
  </si>
  <si>
    <t>2</t>
  </si>
  <si>
    <t>-309468488</t>
  </si>
  <si>
    <t>VV</t>
  </si>
  <si>
    <t>"m.č. 108" 0,5*0,5</t>
  </si>
  <si>
    <t>317944321</t>
  </si>
  <si>
    <t>Válcované nosníky do č.12 dodatečně osazované do připravených otvorů</t>
  </si>
  <si>
    <t>t</t>
  </si>
  <si>
    <t>108058178</t>
  </si>
  <si>
    <t>"L 50×50×3" 3,06*1,2*0,001*2</t>
  </si>
  <si>
    <t>340239211</t>
  </si>
  <si>
    <t>Zazdívka otvorů v příčkách nebo stěnách pl přes 1 do 4 m2 cihlami plnými tl do 100 mm</t>
  </si>
  <si>
    <t>16</t>
  </si>
  <si>
    <t>1061921997</t>
  </si>
  <si>
    <t>"m.č. 107" 1*2+0,6*1</t>
  </si>
  <si>
    <t>"m.č. 108" 0,7*2</t>
  </si>
  <si>
    <t>Součet</t>
  </si>
  <si>
    <t>310279842</t>
  </si>
  <si>
    <t>Zazdívka otvorů pl přes 1 do 4 m2 ve zdivu nadzákladovém z nepálených tvárnic tl do 300 mm</t>
  </si>
  <si>
    <t>m3</t>
  </si>
  <si>
    <t>690555658</t>
  </si>
  <si>
    <t>"m.č. 105" 2*0,18</t>
  </si>
  <si>
    <t>6</t>
  </si>
  <si>
    <t>Úpravy povrchů, podlahy a osazování výplní</t>
  </si>
  <si>
    <t>5</t>
  </si>
  <si>
    <t>612142001</t>
  </si>
  <si>
    <t>Potažení vnitřních stěn sklovláknitým pletivem vtlačeným do tenkovrstvé hmoty</t>
  </si>
  <si>
    <t>694700920</t>
  </si>
  <si>
    <t>612325223</t>
  </si>
  <si>
    <t>Vápenocementová štuková omítka malých ploch přes 0,25 do 1 m2 na stěnách</t>
  </si>
  <si>
    <t>kus</t>
  </si>
  <si>
    <t>258555572</t>
  </si>
  <si>
    <t>"m.č. 106" 1</t>
  </si>
  <si>
    <t>"m.č. 107" 1</t>
  </si>
  <si>
    <t>"m.č. 108" 1</t>
  </si>
  <si>
    <t>7</t>
  </si>
  <si>
    <t>612325225</t>
  </si>
  <si>
    <t>Vápenocementová štuková omítka malých ploch přes 1 do 4 m2 na stěnách</t>
  </si>
  <si>
    <t>1362015228</t>
  </si>
  <si>
    <t>"m.č. 110" 1</t>
  </si>
  <si>
    <t>8</t>
  </si>
  <si>
    <t>622215124.1</t>
  </si>
  <si>
    <t>Oprava kontaktního zateplení stěn z polystyrenových desek tl přes 80 do 120 mm pl přes 1,0 do 4,0 m2</t>
  </si>
  <si>
    <t>1556245768</t>
  </si>
  <si>
    <t>"m.č. 109" 1</t>
  </si>
  <si>
    <t>9</t>
  </si>
  <si>
    <t>632451441</t>
  </si>
  <si>
    <t>Doplnění cementového potěru hlazeného pl do 1 m2 tl přes 30 do 40 mm</t>
  </si>
  <si>
    <t>-1941104957</t>
  </si>
  <si>
    <t>10</t>
  </si>
  <si>
    <t>642944121</t>
  </si>
  <si>
    <t>Osazování ocelových zárubní dodatečné pl do 2,5 m2</t>
  </si>
  <si>
    <t>-1226986408</t>
  </si>
  <si>
    <t>11</t>
  </si>
  <si>
    <t>M</t>
  </si>
  <si>
    <t>55331487</t>
  </si>
  <si>
    <t>zárubeň jednokřídlá ocelová pro zdění tl stěny 110-150mm rozměru 800/1970, 2100mm</t>
  </si>
  <si>
    <t>208205977</t>
  </si>
  <si>
    <t>"Z/1" 1</t>
  </si>
  <si>
    <t>12</t>
  </si>
  <si>
    <t>55331481</t>
  </si>
  <si>
    <t>zárubeň jednokřídlá ocelová pro zdění tl stěny 75-100mm rozměru 700/1970, 2100mm</t>
  </si>
  <si>
    <t>-1836334251</t>
  </si>
  <si>
    <t>"Z/2" 1</t>
  </si>
  <si>
    <t>Ostatní konstrukce a práce, bourání</t>
  </si>
  <si>
    <t>13</t>
  </si>
  <si>
    <t>949101111</t>
  </si>
  <si>
    <t>Lešení pomocné pro objekty pozemních staveb s lešeňovou podlahou v do 1,9 m zatížení do 150 kg/m2</t>
  </si>
  <si>
    <t>-423987246</t>
  </si>
  <si>
    <t>14</t>
  </si>
  <si>
    <t>952901111</t>
  </si>
  <si>
    <t>Vyčištění budov bytové a občanské výstavby při výšce podlaží do 4 m</t>
  </si>
  <si>
    <t>1376459805</t>
  </si>
  <si>
    <t>962031136</t>
  </si>
  <si>
    <t>Bourání příček z tvárnic nebo příčkovek tl do 150 mm</t>
  </si>
  <si>
    <t>-587156896</t>
  </si>
  <si>
    <t>"m.č. 103" 7</t>
  </si>
  <si>
    <t>"m.č. 106" 7,5</t>
  </si>
  <si>
    <t>966081125</t>
  </si>
  <si>
    <t>Bourání kontaktního zateplení malých ploch jednotlivě přes 2 do 4,0 m2</t>
  </si>
  <si>
    <t>-1878947193</t>
  </si>
  <si>
    <t>17</t>
  </si>
  <si>
    <t>968082015</t>
  </si>
  <si>
    <t>Vybourání plastových rámů oken včetně křídel plochy do 1 m2</t>
  </si>
  <si>
    <t>-1551896757</t>
  </si>
  <si>
    <t>"m.č. 107" 1,925*0,344</t>
  </si>
  <si>
    <t>18</t>
  </si>
  <si>
    <t>968062456</t>
  </si>
  <si>
    <t>Vybourání dřevěných dveřních zárubní pl přes 2 m2</t>
  </si>
  <si>
    <t>837334404</t>
  </si>
  <si>
    <t>"m.č. 107" 1,4*2,4</t>
  </si>
  <si>
    <t>19</t>
  </si>
  <si>
    <t>968072455</t>
  </si>
  <si>
    <t>Vybourání kovových dveřních zárubní pl do 2 m2</t>
  </si>
  <si>
    <t>44141929</t>
  </si>
  <si>
    <t>"m.č. 103" 1,6</t>
  </si>
  <si>
    <t>"m.č. 105" 1,6</t>
  </si>
  <si>
    <t>"m.č. 106" 1,6</t>
  </si>
  <si>
    <t>"m.č. 107" 1,2</t>
  </si>
  <si>
    <t>20</t>
  </si>
  <si>
    <t>968072456</t>
  </si>
  <si>
    <t>Vybourání kovových dveřních zárubní pl přes 2 m2</t>
  </si>
  <si>
    <t>-2060987769</t>
  </si>
  <si>
    <t>"m.č. 103" 2,8</t>
  </si>
  <si>
    <t>971033621</t>
  </si>
  <si>
    <t>Vybourání otvorů ve zdivu cihelném pl do 4 m2 na MVC nebo MV tl do 100 mm</t>
  </si>
  <si>
    <t>-1919369893</t>
  </si>
  <si>
    <t>"m.č. 108" 0,8*2,1</t>
  </si>
  <si>
    <t>22</t>
  </si>
  <si>
    <t>971033641</t>
  </si>
  <si>
    <t>Vybourání otvorů ve zdivu cihelném pl do 4 m2 na MVC nebo MV tl do 300 mm</t>
  </si>
  <si>
    <t>-610430926</t>
  </si>
  <si>
    <t>"m.č. 105" 1*2,1*0,18</t>
  </si>
  <si>
    <t>23</t>
  </si>
  <si>
    <t>971033651</t>
  </si>
  <si>
    <t>Vybourání otvorů ve zdivu cihelném pl do 4 m2 na MVC nebo MV tl do 600 mm</t>
  </si>
  <si>
    <t>1600780411</t>
  </si>
  <si>
    <t>3,3*0,33</t>
  </si>
  <si>
    <t>997</t>
  </si>
  <si>
    <t>Přesun sutě</t>
  </si>
  <si>
    <t>24</t>
  </si>
  <si>
    <t>997013111</t>
  </si>
  <si>
    <t>Vnitrostaveništní doprava suti a vybouraných hmot pro budovy v do 6 m s použitím mechanizace</t>
  </si>
  <si>
    <t>444736151</t>
  </si>
  <si>
    <t>25</t>
  </si>
  <si>
    <t>997013501</t>
  </si>
  <si>
    <t>Odvoz suti a vybouraných hmot na skládku nebo meziskládku do 1 km se složením</t>
  </si>
  <si>
    <t>1131267764</t>
  </si>
  <si>
    <t>26</t>
  </si>
  <si>
    <t>997013509</t>
  </si>
  <si>
    <t>Příplatek k odvozu suti a vybouraných hmot na skládku ZKD 1 km přes 1 km</t>
  </si>
  <si>
    <t>67162243</t>
  </si>
  <si>
    <t>7,523*14 'Přepočtené koeficientem množství</t>
  </si>
  <si>
    <t>27</t>
  </si>
  <si>
    <t>997013871</t>
  </si>
  <si>
    <t>Poplatek za uložení stavebního odpadu na recyklační skládce (skládkovné) směsného stavebního a demoličního kód odpadu  17 09 04</t>
  </si>
  <si>
    <t>-1586773979</t>
  </si>
  <si>
    <t>998</t>
  </si>
  <si>
    <t>Přesun hmot</t>
  </si>
  <si>
    <t>28</t>
  </si>
  <si>
    <t>998011001</t>
  </si>
  <si>
    <t>Přesun hmot pro budovy zděné v do 6 m</t>
  </si>
  <si>
    <t>1614210671</t>
  </si>
  <si>
    <t>PSV</t>
  </si>
  <si>
    <t>Práce a dodávky PSV</t>
  </si>
  <si>
    <t>725</t>
  </si>
  <si>
    <t>Zdravotechnika - zařizovací předměty</t>
  </si>
  <si>
    <t>29</t>
  </si>
  <si>
    <t>725210821</t>
  </si>
  <si>
    <t>Demontáž umyvadel bez výtokových armatur</t>
  </si>
  <si>
    <t>soubor</t>
  </si>
  <si>
    <t>-1818934162</t>
  </si>
  <si>
    <t>"m.č. 105" 2</t>
  </si>
  <si>
    <t>30</t>
  </si>
  <si>
    <t>725211603</t>
  </si>
  <si>
    <t>Umyvadlo keramické bílé šířky 600 mm bez krytu na sifon připevněné na stěnu šrouby</t>
  </si>
  <si>
    <t>1180407281</t>
  </si>
  <si>
    <t>"m.č. 103" 1</t>
  </si>
  <si>
    <t>"m.č. 109" 2</t>
  </si>
  <si>
    <t>31</t>
  </si>
  <si>
    <t>725219102</t>
  </si>
  <si>
    <t>Montáž umyvadla připevněného na šrouby do zdiva</t>
  </si>
  <si>
    <t>-778747829</t>
  </si>
  <si>
    <t>"stávající přemisťované umyvadlo" 1</t>
  </si>
  <si>
    <t>32</t>
  </si>
  <si>
    <t>725311131</t>
  </si>
  <si>
    <t>Dřez dvojitý nerezový se zápachovou uzávěrkou nástavný 900x600 mm</t>
  </si>
  <si>
    <t>-1083737155</t>
  </si>
  <si>
    <t>33</t>
  </si>
  <si>
    <t>725530826</t>
  </si>
  <si>
    <t>Demontáž ohřívač elektrický akumulační do 800 l</t>
  </si>
  <si>
    <t>-629789106</t>
  </si>
  <si>
    <t>34</t>
  </si>
  <si>
    <t>725539206.1</t>
  </si>
  <si>
    <t>Montáž ohřívačů zásobníkových závěsných tlakových</t>
  </si>
  <si>
    <t>1288001534</t>
  </si>
  <si>
    <t>35</t>
  </si>
  <si>
    <t>725820802</t>
  </si>
  <si>
    <t>Demontáž baterie stojánkové do jednoho otvoru</t>
  </si>
  <si>
    <t>555298766</t>
  </si>
  <si>
    <t>36</t>
  </si>
  <si>
    <t>725821329</t>
  </si>
  <si>
    <t>Baterie dřezová stojánková páková s vytahovací sprškou</t>
  </si>
  <si>
    <t>626010002</t>
  </si>
  <si>
    <t>37</t>
  </si>
  <si>
    <t>725822611</t>
  </si>
  <si>
    <t>Baterie umyvadlová stojánková páková bez výpusti</t>
  </si>
  <si>
    <t>159324914</t>
  </si>
  <si>
    <t>38</t>
  </si>
  <si>
    <t>725829131</t>
  </si>
  <si>
    <t>Montáž baterie umyvadlové stojánkové G 1/2" ostatní typ</t>
  </si>
  <si>
    <t>848612546</t>
  </si>
  <si>
    <t>"stávající přemísťovaná" 1</t>
  </si>
  <si>
    <t>39</t>
  </si>
  <si>
    <t>725989101</t>
  </si>
  <si>
    <t>Demontáž a montáž rozvodů vody a kanalizace - potrubí a armatur dle PD</t>
  </si>
  <si>
    <t>1154959466</t>
  </si>
  <si>
    <t>40</t>
  </si>
  <si>
    <t>998725101</t>
  </si>
  <si>
    <t>Přesun hmot tonážní pro zařizovací předměty v objektech v do 6 m</t>
  </si>
  <si>
    <t>361860210</t>
  </si>
  <si>
    <t>735</t>
  </si>
  <si>
    <t>Ústřední vytápění - otopná tělesa</t>
  </si>
  <si>
    <t>41</t>
  </si>
  <si>
    <t>735192911.1</t>
  </si>
  <si>
    <t>Demontáž a zpětná montáž otopných těles, vč. úpravy rozvodů, vypuštění, napuštění, vyregulování a odzkoušení</t>
  </si>
  <si>
    <t>1269418827</t>
  </si>
  <si>
    <t>741</t>
  </si>
  <si>
    <t>Elektroinstalace - silnoproud</t>
  </si>
  <si>
    <t>42</t>
  </si>
  <si>
    <t>741371843</t>
  </si>
  <si>
    <t>Demontáž svítidla interiérového se standardní paticí nebo int. zdrojem LED přisazeného stropního přes 0,09 m2 do 0,36 m2 bez zachování funkčnosti</t>
  </si>
  <si>
    <t>-1233075049</t>
  </si>
  <si>
    <t>"m.č. 104" 4</t>
  </si>
  <si>
    <t>"m.č. 107" 3</t>
  </si>
  <si>
    <t>43</t>
  </si>
  <si>
    <t>741371845</t>
  </si>
  <si>
    <t>Demontáž svítidla interiérového se standardní paticí nebo int. zdrojem LED přisazeného nástěnného přes 0,09 do 0,36 m2 bez zachování funkčnosti</t>
  </si>
  <si>
    <t>-352786491</t>
  </si>
  <si>
    <t>"m.č. 105" 4</t>
  </si>
  <si>
    <t>44</t>
  </si>
  <si>
    <t>741371871</t>
  </si>
  <si>
    <t>Demontáž svítidla interiérového se standard paticí skleněného lustr typu do 2 zdrojů bez zachování funkčnosti</t>
  </si>
  <si>
    <t>1673340692</t>
  </si>
  <si>
    <t>"m.č. 103" 4</t>
  </si>
  <si>
    <t>45</t>
  </si>
  <si>
    <t>741372062</t>
  </si>
  <si>
    <t>Montáž svítidlo LED interiérové přisazené stropní hranaté nebo kruhové přes 0,09 do 0,36 m2 se zapojením vodičů</t>
  </si>
  <si>
    <t>357830308</t>
  </si>
  <si>
    <t>"m.č. 103" 3</t>
  </si>
  <si>
    <t>"m.č. 106" 2</t>
  </si>
  <si>
    <t>"m.č. 109" 8</t>
  </si>
  <si>
    <t>46</t>
  </si>
  <si>
    <t>34825006</t>
  </si>
  <si>
    <t>svítidlo interiérové přisazené obdélníkové/čtvercové přes 0,09 do 0,36m2 1900-4000lm</t>
  </si>
  <si>
    <t>973082075</t>
  </si>
  <si>
    <t>47</t>
  </si>
  <si>
    <t>741981001</t>
  </si>
  <si>
    <t>Demontáž a montáž rozvodů elektro - vodiče, zásuvky, vypínače vč. příslušenství dle PD</t>
  </si>
  <si>
    <t>-1347949531</t>
  </si>
  <si>
    <t>48</t>
  </si>
  <si>
    <t>998741101</t>
  </si>
  <si>
    <t>Přesun hmot tonážní pro silnoproud v objektech v do 6 m</t>
  </si>
  <si>
    <t>2095048478</t>
  </si>
  <si>
    <t>751</t>
  </si>
  <si>
    <t>Vzduchotechnika</t>
  </si>
  <si>
    <t>49</t>
  </si>
  <si>
    <t>751901101</t>
  </si>
  <si>
    <t>Demontáž, přemístění, úprava rozvodů a zpětná montáž vnitřní a venkovní jednotky klimatizace</t>
  </si>
  <si>
    <t>662375375</t>
  </si>
  <si>
    <t>763</t>
  </si>
  <si>
    <t>Konstrukce suché výstavby</t>
  </si>
  <si>
    <t>50</t>
  </si>
  <si>
    <t>763111314</t>
  </si>
  <si>
    <t>SDK příčka tl 100 mm profil CW+UW 75 desky 1xA 12,5 s izolací EI 30 Rw do 45 dB</t>
  </si>
  <si>
    <t>-107561728</t>
  </si>
  <si>
    <t>6*2,85</t>
  </si>
  <si>
    <t>51</t>
  </si>
  <si>
    <t>763111717</t>
  </si>
  <si>
    <t>SDK příčka základní penetrační nátěr (oboustranně)</t>
  </si>
  <si>
    <t>1028721707</t>
  </si>
  <si>
    <t>52</t>
  </si>
  <si>
    <t>998763301</t>
  </si>
  <si>
    <t>Přesun hmot tonážní pro sádrokartonové konstrukce v objektech v do 6 m</t>
  </si>
  <si>
    <t>-1837837334</t>
  </si>
  <si>
    <t>766</t>
  </si>
  <si>
    <t>Konstrukce truhlářské</t>
  </si>
  <si>
    <t>53</t>
  </si>
  <si>
    <t>766660001</t>
  </si>
  <si>
    <t>Montáž dveřních křídel otvíravých jednokřídlových š do 0,8 m do ocelové zárubně</t>
  </si>
  <si>
    <t>-1044722377</t>
  </si>
  <si>
    <t>54</t>
  </si>
  <si>
    <t>61162086.1</t>
  </si>
  <si>
    <t>dveře jednokřídlé dřevotřískové povrch laminátový plné 800x1970-2100mm, vč. příslušenství</t>
  </si>
  <si>
    <t>-962710800</t>
  </si>
  <si>
    <t>55</t>
  </si>
  <si>
    <t>61162085.1</t>
  </si>
  <si>
    <t>dveře jednokřídlé dřevotřískové povrch laminátový plné 700x1970-2100mm, vč. příslušenství</t>
  </si>
  <si>
    <t>-847151029</t>
  </si>
  <si>
    <t>56</t>
  </si>
  <si>
    <t>766660352.2</t>
  </si>
  <si>
    <t>Montáž a dodávka posuvných dveří jednokřídlových průchozí v 2,05 m a š 900 mm do pojezdu na stěnu, vč. rámu a veškerého příslušenství</t>
  </si>
  <si>
    <t>-891689091</t>
  </si>
  <si>
    <t>"m.č. 106 - T/1" 1</t>
  </si>
  <si>
    <t>57</t>
  </si>
  <si>
    <t>766811111.1</t>
  </si>
  <si>
    <t>Montáž a dodávka kuchyňské linky, spodní i horní skříňky, délka 4,4m</t>
  </si>
  <si>
    <t>kpl</t>
  </si>
  <si>
    <t>384818740</t>
  </si>
  <si>
    <t>58</t>
  </si>
  <si>
    <t>766811111.2</t>
  </si>
  <si>
    <t>Montáž a dodávka pultu, hloubka 0,4m, délka 2,84m + 0,5×0,7m</t>
  </si>
  <si>
    <t>-872310808</t>
  </si>
  <si>
    <t>59</t>
  </si>
  <si>
    <t>766811111.3</t>
  </si>
  <si>
    <t>Montáž a dodávka skříňky pod chladicí pult, 600×900mm</t>
  </si>
  <si>
    <t>-2051906166</t>
  </si>
  <si>
    <t>60</t>
  </si>
  <si>
    <t>766811111.4</t>
  </si>
  <si>
    <t>Montáž a dodávka výklopného pultu se spřaženými otvíratelnými dvířky</t>
  </si>
  <si>
    <t>-1373753548</t>
  </si>
  <si>
    <t>61</t>
  </si>
  <si>
    <t>766811111.5</t>
  </si>
  <si>
    <t>Montáž a dodávka lednice</t>
  </si>
  <si>
    <t>-1168001197</t>
  </si>
  <si>
    <t>"m.č. 103" 2</t>
  </si>
  <si>
    <t>62</t>
  </si>
  <si>
    <t>766811112.1</t>
  </si>
  <si>
    <t>Montáž a dodávka regálu hl. 0,5m</t>
  </si>
  <si>
    <t>882330424</t>
  </si>
  <si>
    <t xml:space="preserve">"m.č. 107" 2*6,6 </t>
  </si>
  <si>
    <t>"m.č. 108" 2*4,2</t>
  </si>
  <si>
    <t>63</t>
  </si>
  <si>
    <t>766811112.2</t>
  </si>
  <si>
    <t>Montáž a dodávka regálu hl. 0,3m</t>
  </si>
  <si>
    <t>1566932971</t>
  </si>
  <si>
    <t>"m.č. 107" 2*2</t>
  </si>
  <si>
    <t>64</t>
  </si>
  <si>
    <t>766812840.1</t>
  </si>
  <si>
    <t>Demontáž vybavení bufetu v m.č. 107, vč. likvidace</t>
  </si>
  <si>
    <t>125352279</t>
  </si>
  <si>
    <t>65</t>
  </si>
  <si>
    <t>766812840.2</t>
  </si>
  <si>
    <t>Demontáž skříněk a věšákových stěn (3ks) v m.č. 103, vč. likvidace</t>
  </si>
  <si>
    <t>-858352668</t>
  </si>
  <si>
    <t>66</t>
  </si>
  <si>
    <t>766921111.1</t>
  </si>
  <si>
    <t>Montáž a dodávka stolu 1400×800mm</t>
  </si>
  <si>
    <t>429070172</t>
  </si>
  <si>
    <t>67</t>
  </si>
  <si>
    <t>766921111.2</t>
  </si>
  <si>
    <t>Montáž a dodávka židle dřevěné</t>
  </si>
  <si>
    <t>442318077</t>
  </si>
  <si>
    <t>"m.č. 106" 4</t>
  </si>
  <si>
    <t>68</t>
  </si>
  <si>
    <t>766921111.3</t>
  </si>
  <si>
    <t>Montáž a dodávka lavice dřevěná vestavěná podél stěny, atyp</t>
  </si>
  <si>
    <t>m</t>
  </si>
  <si>
    <t>809437099</t>
  </si>
  <si>
    <t>"m.č. 105 - T/6" 5,3</t>
  </si>
  <si>
    <t>"m.č. 106 - T/7" 2*2,65</t>
  </si>
  <si>
    <t>69</t>
  </si>
  <si>
    <t>998766101</t>
  </si>
  <si>
    <t>Přesun hmot tonážní pro kce truhlářské v objektech v do 6 m</t>
  </si>
  <si>
    <t>1013654048</t>
  </si>
  <si>
    <t>767</t>
  </si>
  <si>
    <t>Konstrukce zámečnické</t>
  </si>
  <si>
    <t>70</t>
  </si>
  <si>
    <t>767640222</t>
  </si>
  <si>
    <t>Montáž dveří ocelových nebo hliníkových vchodových dvoukřídlových s nadsvětlíkem</t>
  </si>
  <si>
    <t>1281730610</t>
  </si>
  <si>
    <t>71</t>
  </si>
  <si>
    <t>55341335.1</t>
  </si>
  <si>
    <t>dveře dvoukřídlé Al prosklené s otevíravým (pákou) nadsvětlíkem max rozměru otvoru 4,84m2 bezpečnostní třídy RC2</t>
  </si>
  <si>
    <t>-635167429</t>
  </si>
  <si>
    <t>72</t>
  </si>
  <si>
    <t>767641112</t>
  </si>
  <si>
    <t>Montáž automatických dveří linerálních v do 2,2 m š přes 1,0 do 1,8 m</t>
  </si>
  <si>
    <t>825139024</t>
  </si>
  <si>
    <t>"Z/4" 1</t>
  </si>
  <si>
    <t>73</t>
  </si>
  <si>
    <t>55329132.1</t>
  </si>
  <si>
    <t>dveře automatické vnitřní lineární, rám Al profily 25mm, zasklení jednoduché bezpečnostní, 1křídlé 1460x2050mm</t>
  </si>
  <si>
    <t>1538692820</t>
  </si>
  <si>
    <t>74</t>
  </si>
  <si>
    <t>767661503.1</t>
  </si>
  <si>
    <t>Montáž a dodávka bezpečnostního roletového uzávěru plochy 14,3m2, vč. elektroinstalace a elektropohonu</t>
  </si>
  <si>
    <t>124025465</t>
  </si>
  <si>
    <t>"m.č. 105" 1</t>
  </si>
  <si>
    <t>75</t>
  </si>
  <si>
    <t>998767101</t>
  </si>
  <si>
    <t>Přesun hmot tonážní pro zámečnické konstrukce v objektech v do 6 m</t>
  </si>
  <si>
    <t>1915870866</t>
  </si>
  <si>
    <t>771</t>
  </si>
  <si>
    <t>Podlahy z dlaždic</t>
  </si>
  <si>
    <t>76</t>
  </si>
  <si>
    <t>771474113</t>
  </si>
  <si>
    <t>Montáž soklů z dlaždic keramických rovných flexibilní lepidlo v přes 90 do 120 mm</t>
  </si>
  <si>
    <t>-1831972375</t>
  </si>
  <si>
    <t>77</t>
  </si>
  <si>
    <t>59761444</t>
  </si>
  <si>
    <t>dlažba keramická slinutá protiskluzná do interiéru i exteriéru pro vysoké mechanické namáhání přes 35 do 45ks/m2</t>
  </si>
  <si>
    <t>-562832595</t>
  </si>
  <si>
    <t>2*0,12 'Přepočtené koeficientem množství</t>
  </si>
  <si>
    <t>78</t>
  </si>
  <si>
    <t>771573810</t>
  </si>
  <si>
    <t>Demontáž podlah z dlaždic keramických lepených</t>
  </si>
  <si>
    <t>1836823466</t>
  </si>
  <si>
    <t>"m.č. 103" 1,7</t>
  </si>
  <si>
    <t>"m.č. 104" 1,7</t>
  </si>
  <si>
    <t>"m.č. 105" 0,6</t>
  </si>
  <si>
    <t>"m.č. 106" 2,9</t>
  </si>
  <si>
    <t>"m.č. 108" 0,35</t>
  </si>
  <si>
    <t>"m.č. 109" 0,35</t>
  </si>
  <si>
    <t>79</t>
  </si>
  <si>
    <t>771573926</t>
  </si>
  <si>
    <t>Výměna dlaždice keramické pro mechanické zatížení lepené přes 35 do 45 ks/m2</t>
  </si>
  <si>
    <t>-28948790</t>
  </si>
  <si>
    <t>8,2*44,444</t>
  </si>
  <si>
    <t>80</t>
  </si>
  <si>
    <t>1158982479</t>
  </si>
  <si>
    <t>8,2</t>
  </si>
  <si>
    <t>81</t>
  </si>
  <si>
    <t>998771101</t>
  </si>
  <si>
    <t>Přesun hmot tonážní pro podlahy z dlaždic v objektech v do 6 m</t>
  </si>
  <si>
    <t>1408975433</t>
  </si>
  <si>
    <t>776</t>
  </si>
  <si>
    <t>Podlahy povlakové</t>
  </si>
  <si>
    <t>82</t>
  </si>
  <si>
    <t>776111115</t>
  </si>
  <si>
    <t>Broušení podkladu povlakových podlah před litím stěrky</t>
  </si>
  <si>
    <t>599918195</t>
  </si>
  <si>
    <t>"m.č. 109" 40,7</t>
  </si>
  <si>
    <t>83</t>
  </si>
  <si>
    <t>776111116</t>
  </si>
  <si>
    <t>Odstranění zbytků lepidla z podkladu povlakových podlah broušením</t>
  </si>
  <si>
    <t>-718494985</t>
  </si>
  <si>
    <t>84</t>
  </si>
  <si>
    <t>776111311</t>
  </si>
  <si>
    <t>Vysátí podkladu povlakových podlah</t>
  </si>
  <si>
    <t>-1038202580</t>
  </si>
  <si>
    <t>85</t>
  </si>
  <si>
    <t>776121112</t>
  </si>
  <si>
    <t>Vodou ředitelná penetrace savého podkladu povlakových podlah</t>
  </si>
  <si>
    <t>1499035469</t>
  </si>
  <si>
    <t>86</t>
  </si>
  <si>
    <t>776141112</t>
  </si>
  <si>
    <t>Vyrovnání podkladu povlakových podlah stěrkou pevnosti 20 MPa tl přes 3 do 5 mm</t>
  </si>
  <si>
    <t>1121327584</t>
  </si>
  <si>
    <t>87</t>
  </si>
  <si>
    <t>776201811</t>
  </si>
  <si>
    <t>Demontáž lepených povlakových podlah bez podložky ručně</t>
  </si>
  <si>
    <t>-1234211452</t>
  </si>
  <si>
    <t>"m.č. 107" 40,98</t>
  </si>
  <si>
    <t>88</t>
  </si>
  <si>
    <t>776221111</t>
  </si>
  <si>
    <t>Lepení pásů z PVC standardním lepidlem</t>
  </si>
  <si>
    <t>670376131</t>
  </si>
  <si>
    <t>89</t>
  </si>
  <si>
    <t>28412285</t>
  </si>
  <si>
    <t>krytina podlahová heterogenní tl 2mm</t>
  </si>
  <si>
    <t>1489400019</t>
  </si>
  <si>
    <t>40,7*1,1 'Přepočtené koeficientem množství</t>
  </si>
  <si>
    <t>90</t>
  </si>
  <si>
    <t>776411111</t>
  </si>
  <si>
    <t>Montáž obvodových soklíků výšky do 80 mm</t>
  </si>
  <si>
    <t>-920870105</t>
  </si>
  <si>
    <t>"systémová PVC lišta" 7,5</t>
  </si>
  <si>
    <t>"systémová soklová lišta" 37,6</t>
  </si>
  <si>
    <t>91</t>
  </si>
  <si>
    <t>28411004</t>
  </si>
  <si>
    <t>lišta soklová PVC samolepící 30x30mm</t>
  </si>
  <si>
    <t>962131464</t>
  </si>
  <si>
    <t>37,6*1,02 'Přepočtené koeficientem množství</t>
  </si>
  <si>
    <t>92</t>
  </si>
  <si>
    <t>28411009</t>
  </si>
  <si>
    <t>lišta soklová PVC 18x80mm</t>
  </si>
  <si>
    <t>2102585645</t>
  </si>
  <si>
    <t>7,5*1,05 'Přepočtené koeficientem množství</t>
  </si>
  <si>
    <t>93</t>
  </si>
  <si>
    <t>776421311</t>
  </si>
  <si>
    <t>Montáž přechodových samolepících lišt</t>
  </si>
  <si>
    <t>843593774</t>
  </si>
  <si>
    <t>94</t>
  </si>
  <si>
    <t>59054130</t>
  </si>
  <si>
    <t>profil přechodový nerezový samolepící 35mm</t>
  </si>
  <si>
    <t>1307051665</t>
  </si>
  <si>
    <t>0,8*1,02 'Přepočtené koeficientem množství</t>
  </si>
  <si>
    <t>95</t>
  </si>
  <si>
    <t>998776101</t>
  </si>
  <si>
    <t>Přesun hmot tonážní pro podlahy povlakové v objektech v do 6 m</t>
  </si>
  <si>
    <t>1890605617</t>
  </si>
  <si>
    <t>781</t>
  </si>
  <si>
    <t>Dokončovací práce - obklady</t>
  </si>
  <si>
    <t>96</t>
  </si>
  <si>
    <t>781121011</t>
  </si>
  <si>
    <t>Nátěr penetrační na stěnu</t>
  </si>
  <si>
    <t>-477839279</t>
  </si>
  <si>
    <t>"m.č. 103" 1,6*1,5</t>
  </si>
  <si>
    <t>"m.č. 110" 1,5*2</t>
  </si>
  <si>
    <t>97</t>
  </si>
  <si>
    <t>781473810</t>
  </si>
  <si>
    <t>Demontáž obkladů z obkladaček keramických lepených</t>
  </si>
  <si>
    <t>-1083074827</t>
  </si>
  <si>
    <t>"m.č. 105" 6,2</t>
  </si>
  <si>
    <t>98</t>
  </si>
  <si>
    <t>781474112</t>
  </si>
  <si>
    <t>Montáž obkladů vnitřních keramických hladkých přes 9 do 12 ks/m2 lepených flexibilním lepidlem</t>
  </si>
  <si>
    <t>-1921734351</t>
  </si>
  <si>
    <t>99</t>
  </si>
  <si>
    <t>59761026</t>
  </si>
  <si>
    <t>obklad keramický hladký do 12ks/m2</t>
  </si>
  <si>
    <t>-1120091980</t>
  </si>
  <si>
    <t>5,4*1,1 'Přepočtené koeficientem množství</t>
  </si>
  <si>
    <t>100</t>
  </si>
  <si>
    <t>998781101</t>
  </si>
  <si>
    <t>Přesun hmot tonážní pro obklady keramické v objektech v do 6 m</t>
  </si>
  <si>
    <t>114320515</t>
  </si>
  <si>
    <t>784</t>
  </si>
  <si>
    <t>Dokončovací práce - malby a tapety</t>
  </si>
  <si>
    <t>101</t>
  </si>
  <si>
    <t>784181121</t>
  </si>
  <si>
    <t>Hloubková jednonásobná bezbarvá penetrace podkladu v místnostech výšky do 3,80 m</t>
  </si>
  <si>
    <t>1610381400</t>
  </si>
  <si>
    <t>450</t>
  </si>
  <si>
    <t>102</t>
  </si>
  <si>
    <t>784211101</t>
  </si>
  <si>
    <t>Dvojnásobné bílé malby ze směsí za mokra výborně otěruvzdorných v místnostech výšky do 3,80 m</t>
  </si>
  <si>
    <t>-678159032</t>
  </si>
  <si>
    <t>450+34,2</t>
  </si>
  <si>
    <t>HZS</t>
  </si>
  <si>
    <t>Hodinové zúčtovací sazby</t>
  </si>
  <si>
    <t>103</t>
  </si>
  <si>
    <t>HZS2212</t>
  </si>
  <si>
    <t>Hodinová zúčtovací sazba instalatér odborný</t>
  </si>
  <si>
    <t>hod</t>
  </si>
  <si>
    <t>512</t>
  </si>
  <si>
    <t>-596640271</t>
  </si>
  <si>
    <t>"ostatní činnosti pro řádné fungování zařízení, úpravy stávajících rozvodů, dopojení, zkoušky, revize</t>
  </si>
  <si>
    <t>104</t>
  </si>
  <si>
    <t>HZS2232</t>
  </si>
  <si>
    <t>Hodinová zúčtovací sazba elektrikář odborný</t>
  </si>
  <si>
    <t>-199203123</t>
  </si>
  <si>
    <t>VRN</t>
  </si>
  <si>
    <t>Vedlejší rozpočtové náklady</t>
  </si>
  <si>
    <t>VRN3</t>
  </si>
  <si>
    <t>Zařízení staveniště</t>
  </si>
  <si>
    <t>105</t>
  </si>
  <si>
    <t>030001000</t>
  </si>
  <si>
    <t>1024</t>
  </si>
  <si>
    <t>2056174736</t>
  </si>
  <si>
    <t>VRN4</t>
  </si>
  <si>
    <t>Inženýrská činnost</t>
  </si>
  <si>
    <t>106</t>
  </si>
  <si>
    <t>040001000</t>
  </si>
  <si>
    <t>-856211446</t>
  </si>
  <si>
    <t>107</t>
  </si>
  <si>
    <t>045002000</t>
  </si>
  <si>
    <t>Kompletační a koordinační činnost</t>
  </si>
  <si>
    <t>-2129925241</t>
  </si>
  <si>
    <t>Příloha č. 3 k ZD</t>
  </si>
  <si>
    <t>POLOŽKOVÝ ROZPOČET</t>
  </si>
  <si>
    <t>REKAPITULACE ČLENĚNÍ POLOŽKOVÉHO ROZPOČTU</t>
  </si>
  <si>
    <t>Náklady POLOŽKOVÉHO ROZPOČTU celkem</t>
  </si>
  <si>
    <t xml:space="preserve">Zhotovitel: </t>
  </si>
  <si>
    <t xml:space="preserve">Datum, razítko a podpis oprávněné osoby: </t>
  </si>
  <si>
    <r>
      <rPr>
        <sz val="11"/>
        <rFont val="Calibri"/>
        <family val="2"/>
        <charset val="238"/>
        <scheme val="minor"/>
      </rPr>
      <t xml:space="preserve">text označený červeně </t>
    </r>
    <r>
      <rPr>
        <sz val="11"/>
        <color rgb="FFFF0000"/>
        <rFont val="Calibri"/>
        <family val="2"/>
        <charset val="238"/>
        <scheme val="minor"/>
      </rPr>
      <t>(doplní zhotovitel)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</si>
</sst>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color rgb="FFFF0000"/>
      <name val="Arial CE"/>
    </font>
    <font>
      <i/>
      <sz val="9"/>
      <color rgb="FFFF0000"/>
      <name val="Arial CE"/>
    </font>
    <font>
      <b/>
      <sz val="12"/>
      <color rgb="FFFF0000"/>
      <name val="Arial CE"/>
    </font>
    <font>
      <sz val="12"/>
      <color rgb="FFFF0000"/>
      <name val="Arial CE"/>
    </font>
    <font>
      <sz val="10"/>
      <color rgb="FFFF0000"/>
      <name val="Arial CE"/>
    </font>
    <font>
      <sz val="8"/>
      <name val="Arial CE"/>
    </font>
    <font>
      <i/>
      <sz val="9"/>
      <name val="Arial CE"/>
    </font>
    <font>
      <sz val="12"/>
      <name val="Arial CE"/>
    </font>
    <font>
      <sz val="7"/>
      <name val="Arial CE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10" fillId="0" borderId="0" xfId="0" applyFont="1"/>
    <xf numFmtId="4" fontId="36" fillId="0" borderId="22" xfId="0" applyNumberFormat="1" applyFont="1" applyBorder="1" applyAlignment="1" applyProtection="1">
      <alignment vertical="center"/>
      <protection locked="0"/>
    </xf>
    <xf numFmtId="4" fontId="37" fillId="0" borderId="0" xfId="0" applyNumberFormat="1" applyFont="1"/>
    <xf numFmtId="4" fontId="38" fillId="0" borderId="0" xfId="0" applyNumberFormat="1" applyFont="1"/>
    <xf numFmtId="4" fontId="39" fillId="0" borderId="0" xfId="0" applyNumberFormat="1" applyFont="1"/>
    <xf numFmtId="4" fontId="37" fillId="0" borderId="0" xfId="0" applyNumberFormat="1" applyFont="1" applyAlignment="1">
      <alignment vertical="center"/>
    </xf>
    <xf numFmtId="4" fontId="39" fillId="0" borderId="0" xfId="0" applyNumberFormat="1" applyFont="1" applyAlignment="1">
      <alignment vertical="center"/>
    </xf>
    <xf numFmtId="4" fontId="37" fillId="4" borderId="7" xfId="0" applyNumberFormat="1" applyFont="1" applyFill="1" applyBorder="1" applyAlignment="1">
      <alignment vertical="center"/>
    </xf>
    <xf numFmtId="4" fontId="38" fillId="0" borderId="20" xfId="0" applyNumberFormat="1" applyFont="1" applyBorder="1" applyAlignment="1">
      <alignment vertical="center"/>
    </xf>
    <xf numFmtId="4" fontId="39" fillId="0" borderId="20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/>
    </xf>
    <xf numFmtId="167" fontId="40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40" fillId="0" borderId="0" xfId="0" applyFont="1"/>
    <xf numFmtId="49" fontId="41" fillId="0" borderId="22" xfId="0" applyNumberFormat="1" applyFont="1" applyBorder="1" applyAlignment="1" applyProtection="1">
      <alignment horizontal="left" vertical="center" wrapText="1"/>
      <protection locked="0"/>
    </xf>
    <xf numFmtId="0" fontId="41" fillId="0" borderId="22" xfId="0" applyFont="1" applyBorder="1" applyAlignment="1" applyProtection="1">
      <alignment horizontal="left" vertical="center" wrapText="1"/>
      <protection locked="0"/>
    </xf>
    <xf numFmtId="0" fontId="41" fillId="0" borderId="22" xfId="0" applyFont="1" applyBorder="1" applyAlignment="1" applyProtection="1">
      <alignment horizontal="center" vertical="center" wrapText="1"/>
      <protection locked="0"/>
    </xf>
    <xf numFmtId="167" fontId="41" fillId="0" borderId="22" xfId="0" applyNumberFormat="1" applyFont="1" applyBorder="1" applyAlignment="1" applyProtection="1">
      <alignment vertical="center"/>
      <protection locked="0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22" xfId="0" applyFont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45" fillId="0" borderId="23" xfId="0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45" fillId="0" borderId="26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193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ht="12" customHeight="1">
      <c r="B5" s="19"/>
      <c r="D5" s="22" t="s">
        <v>12</v>
      </c>
      <c r="K5" s="178" t="s">
        <v>13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9"/>
      <c r="BS5" s="16" t="s">
        <v>6</v>
      </c>
    </row>
    <row r="6" spans="1:74" ht="36.950000000000003" customHeight="1">
      <c r="B6" s="19"/>
      <c r="D6" s="24" t="s">
        <v>14</v>
      </c>
      <c r="K6" s="180" t="s">
        <v>15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9"/>
      <c r="BS6" s="16" t="s">
        <v>6</v>
      </c>
    </row>
    <row r="7" spans="1:74" ht="12" customHeight="1">
      <c r="B7" s="19"/>
      <c r="D7" s="25" t="s">
        <v>16</v>
      </c>
      <c r="K7" s="23" t="s">
        <v>1</v>
      </c>
      <c r="AK7" s="25" t="s">
        <v>17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18</v>
      </c>
      <c r="K8" s="23" t="s">
        <v>19</v>
      </c>
      <c r="AK8" s="25" t="s">
        <v>20</v>
      </c>
      <c r="AN8" s="23" t="s">
        <v>21</v>
      </c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22</v>
      </c>
      <c r="AK10" s="25" t="s">
        <v>23</v>
      </c>
      <c r="AN10" s="23" t="s">
        <v>1</v>
      </c>
      <c r="AR10" s="19"/>
      <c r="BS10" s="16" t="s">
        <v>6</v>
      </c>
    </row>
    <row r="11" spans="1:74" ht="18.399999999999999" customHeight="1">
      <c r="B11" s="19"/>
      <c r="E11" s="23" t="s">
        <v>24</v>
      </c>
      <c r="AK11" s="25" t="s">
        <v>25</v>
      </c>
      <c r="AN11" s="23" t="s">
        <v>1</v>
      </c>
      <c r="AR11" s="19"/>
      <c r="BS11" s="16" t="s">
        <v>6</v>
      </c>
    </row>
    <row r="12" spans="1:74" ht="6.95" customHeight="1">
      <c r="B12" s="19"/>
      <c r="AR12" s="19"/>
      <c r="BS12" s="16" t="s">
        <v>6</v>
      </c>
    </row>
    <row r="13" spans="1:74" ht="12" customHeight="1">
      <c r="B13" s="19"/>
      <c r="D13" s="25" t="s">
        <v>26</v>
      </c>
      <c r="AK13" s="25" t="s">
        <v>23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27</v>
      </c>
      <c r="AK14" s="25" t="s">
        <v>25</v>
      </c>
      <c r="AN14" s="23" t="s">
        <v>1</v>
      </c>
      <c r="AR14" s="19"/>
      <c r="BS14" s="16" t="s">
        <v>6</v>
      </c>
    </row>
    <row r="15" spans="1:74" ht="6.95" customHeight="1">
      <c r="B15" s="19"/>
      <c r="AR15" s="19"/>
      <c r="BS15" s="16" t="s">
        <v>3</v>
      </c>
    </row>
    <row r="16" spans="1:74" ht="12" customHeight="1">
      <c r="B16" s="19"/>
      <c r="D16" s="25" t="s">
        <v>28</v>
      </c>
      <c r="AK16" s="25" t="s">
        <v>23</v>
      </c>
      <c r="AN16" s="23" t="s">
        <v>1</v>
      </c>
      <c r="AR16" s="19"/>
      <c r="BS16" s="16" t="s">
        <v>3</v>
      </c>
    </row>
    <row r="17" spans="2:71" ht="18.399999999999999" customHeight="1">
      <c r="B17" s="19"/>
      <c r="E17" s="23" t="s">
        <v>29</v>
      </c>
      <c r="AK17" s="25" t="s">
        <v>25</v>
      </c>
      <c r="AN17" s="23" t="s">
        <v>1</v>
      </c>
      <c r="AR17" s="19"/>
      <c r="BS17" s="16" t="s">
        <v>30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31</v>
      </c>
      <c r="AK19" s="25" t="s">
        <v>23</v>
      </c>
      <c r="AN19" s="23" t="s">
        <v>1</v>
      </c>
      <c r="AR19" s="19"/>
      <c r="BS19" s="16" t="s">
        <v>6</v>
      </c>
    </row>
    <row r="20" spans="2:71" ht="18.399999999999999" customHeight="1">
      <c r="B20" s="19"/>
      <c r="E20" s="23" t="s">
        <v>27</v>
      </c>
      <c r="AK20" s="25" t="s">
        <v>25</v>
      </c>
      <c r="AN20" s="23" t="s">
        <v>1</v>
      </c>
      <c r="AR20" s="19"/>
      <c r="BS20" s="16" t="s">
        <v>30</v>
      </c>
    </row>
    <row r="21" spans="2:71" ht="6.95" customHeight="1">
      <c r="B21" s="19"/>
      <c r="AR21" s="19"/>
    </row>
    <row r="22" spans="2:71" ht="12" customHeight="1">
      <c r="B22" s="19"/>
      <c r="D22" s="25" t="s">
        <v>32</v>
      </c>
      <c r="AR22" s="19"/>
    </row>
    <row r="23" spans="2:71" ht="16.5" customHeight="1">
      <c r="B23" s="19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s="1" customFormat="1" ht="25.9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2">
        <f>ROUND(AG94,2)</f>
        <v>0</v>
      </c>
      <c r="AL26" s="183"/>
      <c r="AM26" s="183"/>
      <c r="AN26" s="183"/>
      <c r="AO26" s="183"/>
      <c r="AR26" s="28"/>
    </row>
    <row r="27" spans="2:71" s="1" customFormat="1" ht="6.95" customHeight="1">
      <c r="B27" s="28"/>
      <c r="AR27" s="28"/>
    </row>
    <row r="28" spans="2:71" s="1" customFormat="1" ht="12.75">
      <c r="B28" s="28"/>
      <c r="L28" s="184" t="s">
        <v>34</v>
      </c>
      <c r="M28" s="184"/>
      <c r="N28" s="184"/>
      <c r="O28" s="184"/>
      <c r="P28" s="184"/>
      <c r="W28" s="184" t="s">
        <v>35</v>
      </c>
      <c r="X28" s="184"/>
      <c r="Y28" s="184"/>
      <c r="Z28" s="184"/>
      <c r="AA28" s="184"/>
      <c r="AB28" s="184"/>
      <c r="AC28" s="184"/>
      <c r="AD28" s="184"/>
      <c r="AE28" s="184"/>
      <c r="AK28" s="184" t="s">
        <v>36</v>
      </c>
      <c r="AL28" s="184"/>
      <c r="AM28" s="184"/>
      <c r="AN28" s="184"/>
      <c r="AO28" s="184"/>
      <c r="AR28" s="28"/>
    </row>
    <row r="29" spans="2:71" s="2" customFormat="1" ht="14.45" customHeight="1">
      <c r="B29" s="32"/>
      <c r="D29" s="25" t="s">
        <v>37</v>
      </c>
      <c r="F29" s="25" t="s">
        <v>38</v>
      </c>
      <c r="L29" s="187">
        <v>0.21</v>
      </c>
      <c r="M29" s="186"/>
      <c r="N29" s="186"/>
      <c r="O29" s="186"/>
      <c r="P29" s="18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5">
        <f>ROUND(AV94, 2)</f>
        <v>0</v>
      </c>
      <c r="AL29" s="186"/>
      <c r="AM29" s="186"/>
      <c r="AN29" s="186"/>
      <c r="AO29" s="186"/>
      <c r="AR29" s="32"/>
    </row>
    <row r="30" spans="2:71" s="2" customFormat="1" ht="14.45" customHeight="1">
      <c r="B30" s="32"/>
      <c r="F30" s="25" t="s">
        <v>39</v>
      </c>
      <c r="L30" s="187">
        <v>0.15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2"/>
    </row>
    <row r="31" spans="2:71" s="2" customFormat="1" ht="14.45" hidden="1" customHeight="1">
      <c r="B31" s="32"/>
      <c r="F31" s="25" t="s">
        <v>40</v>
      </c>
      <c r="L31" s="187">
        <v>0.21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2"/>
    </row>
    <row r="32" spans="2:71" s="2" customFormat="1" ht="14.45" hidden="1" customHeight="1">
      <c r="B32" s="32"/>
      <c r="F32" s="25" t="s">
        <v>41</v>
      </c>
      <c r="L32" s="187">
        <v>0.15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2"/>
    </row>
    <row r="33" spans="2:44" s="2" customFormat="1" ht="14.45" hidden="1" customHeight="1">
      <c r="B33" s="32"/>
      <c r="F33" s="25" t="s">
        <v>42</v>
      </c>
      <c r="L33" s="187">
        <v>0</v>
      </c>
      <c r="M33" s="186"/>
      <c r="N33" s="186"/>
      <c r="O33" s="186"/>
      <c r="P33" s="18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v>0</v>
      </c>
      <c r="AL33" s="186"/>
      <c r="AM33" s="186"/>
      <c r="AN33" s="186"/>
      <c r="AO33" s="186"/>
      <c r="AR33" s="32"/>
    </row>
    <row r="34" spans="2:44" s="1" customFormat="1" ht="6.95" customHeight="1">
      <c r="B34" s="28"/>
      <c r="AR34" s="28"/>
    </row>
    <row r="35" spans="2:44" s="1" customFormat="1" ht="25.9" customHeight="1">
      <c r="B35" s="28"/>
      <c r="C35" s="33"/>
      <c r="D35" s="34" t="s">
        <v>43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44</v>
      </c>
      <c r="U35" s="35"/>
      <c r="V35" s="35"/>
      <c r="W35" s="35"/>
      <c r="X35" s="208" t="s">
        <v>45</v>
      </c>
      <c r="Y35" s="209"/>
      <c r="Z35" s="209"/>
      <c r="AA35" s="209"/>
      <c r="AB35" s="209"/>
      <c r="AC35" s="35"/>
      <c r="AD35" s="35"/>
      <c r="AE35" s="35"/>
      <c r="AF35" s="35"/>
      <c r="AG35" s="35"/>
      <c r="AH35" s="35"/>
      <c r="AI35" s="35"/>
      <c r="AJ35" s="35"/>
      <c r="AK35" s="210">
        <f>SUM(AK26:AK33)</f>
        <v>0</v>
      </c>
      <c r="AL35" s="209"/>
      <c r="AM35" s="209"/>
      <c r="AN35" s="209"/>
      <c r="AO35" s="211"/>
      <c r="AP35" s="33"/>
      <c r="AQ35" s="33"/>
      <c r="AR35" s="28"/>
    </row>
    <row r="36" spans="2:44" s="1" customFormat="1" ht="6.95" customHeight="1">
      <c r="B36" s="28"/>
      <c r="AR36" s="28"/>
    </row>
    <row r="37" spans="2:44" s="1" customFormat="1" ht="14.45" customHeight="1">
      <c r="B37" s="28"/>
      <c r="AR37" s="28"/>
    </row>
    <row r="38" spans="2:44" ht="14.45" customHeight="1">
      <c r="B38" s="19"/>
      <c r="AR38" s="19"/>
    </row>
    <row r="39" spans="2:44" ht="14.45" customHeight="1">
      <c r="B39" s="19"/>
      <c r="AR39" s="19"/>
    </row>
    <row r="40" spans="2:44" ht="14.45" customHeight="1">
      <c r="B40" s="19"/>
      <c r="AR40" s="19"/>
    </row>
    <row r="41" spans="2:44" ht="14.45" customHeight="1">
      <c r="B41" s="19"/>
      <c r="AR41" s="19"/>
    </row>
    <row r="42" spans="2:44" ht="14.45" customHeight="1">
      <c r="B42" s="19"/>
      <c r="AR42" s="19"/>
    </row>
    <row r="43" spans="2:44" ht="14.45" customHeight="1">
      <c r="B43" s="19"/>
      <c r="AR43" s="19"/>
    </row>
    <row r="44" spans="2:44" ht="14.45" customHeight="1">
      <c r="B44" s="19"/>
      <c r="AR44" s="19"/>
    </row>
    <row r="45" spans="2:44" ht="14.45" customHeight="1">
      <c r="B45" s="19"/>
      <c r="AR45" s="19"/>
    </row>
    <row r="46" spans="2:44" ht="14.45" customHeight="1">
      <c r="B46" s="19"/>
      <c r="AR46" s="19"/>
    </row>
    <row r="47" spans="2:44" ht="14.45" customHeight="1">
      <c r="B47" s="19"/>
      <c r="AR47" s="19"/>
    </row>
    <row r="48" spans="2:44" ht="14.45" customHeight="1">
      <c r="B48" s="19"/>
      <c r="AR48" s="19"/>
    </row>
    <row r="49" spans="2:44" s="1" customFormat="1" ht="14.45" customHeight="1">
      <c r="B49" s="28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28"/>
      <c r="D60" s="39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48</v>
      </c>
      <c r="AI60" s="30"/>
      <c r="AJ60" s="30"/>
      <c r="AK60" s="30"/>
      <c r="AL60" s="30"/>
      <c r="AM60" s="39" t="s">
        <v>49</v>
      </c>
      <c r="AN60" s="30"/>
      <c r="AO60" s="30"/>
      <c r="AR60" s="28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28"/>
      <c r="D64" s="37" t="s">
        <v>50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51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28"/>
      <c r="D75" s="39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48</v>
      </c>
      <c r="AI75" s="30"/>
      <c r="AJ75" s="30"/>
      <c r="AK75" s="30"/>
      <c r="AL75" s="30"/>
      <c r="AM75" s="39" t="s">
        <v>49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0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0" s="1" customFormat="1" ht="24.95" customHeight="1">
      <c r="B82" s="28"/>
      <c r="C82" s="20" t="s">
        <v>52</v>
      </c>
      <c r="AR82" s="28"/>
    </row>
    <row r="83" spans="1:90" s="1" customFormat="1" ht="6.95" customHeight="1">
      <c r="B83" s="28"/>
      <c r="AR83" s="28"/>
    </row>
    <row r="84" spans="1:90" s="3" customFormat="1" ht="12" customHeight="1">
      <c r="B84" s="44"/>
      <c r="C84" s="25" t="s">
        <v>12</v>
      </c>
      <c r="L84" s="3" t="str">
        <f>K5</f>
        <v>220912</v>
      </c>
      <c r="AR84" s="44"/>
    </row>
    <row r="85" spans="1:90" s="4" customFormat="1" ht="36.950000000000003" customHeight="1">
      <c r="B85" s="45"/>
      <c r="C85" s="46" t="s">
        <v>14</v>
      </c>
      <c r="L85" s="199" t="str">
        <f>K6</f>
        <v>Rekonstrukce vstupního prostoru DpS Kamenec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45"/>
    </row>
    <row r="86" spans="1:90" s="1" customFormat="1" ht="6.95" customHeight="1">
      <c r="B86" s="28"/>
      <c r="AR86" s="28"/>
    </row>
    <row r="87" spans="1:90" s="1" customFormat="1" ht="12" customHeight="1">
      <c r="B87" s="28"/>
      <c r="C87" s="25" t="s">
        <v>18</v>
      </c>
      <c r="L87" s="47" t="str">
        <f>IF(K8="","",K8)</f>
        <v>Ostrava</v>
      </c>
      <c r="AI87" s="25" t="s">
        <v>20</v>
      </c>
      <c r="AM87" s="201" t="str">
        <f>IF(AN8= "","",AN8)</f>
        <v>27. 1. 2022</v>
      </c>
      <c r="AN87" s="201"/>
      <c r="AR87" s="28"/>
    </row>
    <row r="88" spans="1:90" s="1" customFormat="1" ht="6.95" customHeight="1">
      <c r="B88" s="28"/>
      <c r="AR88" s="28"/>
    </row>
    <row r="89" spans="1:90" s="1" customFormat="1" ht="15.2" customHeight="1">
      <c r="B89" s="28"/>
      <c r="C89" s="25" t="s">
        <v>22</v>
      </c>
      <c r="L89" s="3" t="str">
        <f>IF(E11= "","",E11)</f>
        <v>DPS Kamenec</v>
      </c>
      <c r="AI89" s="25" t="s">
        <v>28</v>
      </c>
      <c r="AM89" s="202" t="str">
        <f>IF(E17="","",E17)</f>
        <v>Ing. Jan Havlíček</v>
      </c>
      <c r="AN89" s="203"/>
      <c r="AO89" s="203"/>
      <c r="AP89" s="203"/>
      <c r="AR89" s="28"/>
      <c r="AS89" s="204" t="s">
        <v>53</v>
      </c>
      <c r="AT89" s="20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0" s="1" customFormat="1" ht="15.2" customHeight="1">
      <c r="B90" s="28"/>
      <c r="C90" s="25" t="s">
        <v>26</v>
      </c>
      <c r="L90" s="3" t="str">
        <f>IF(E14="","",E14)</f>
        <v xml:space="preserve"> </v>
      </c>
      <c r="AI90" s="25" t="s">
        <v>31</v>
      </c>
      <c r="AM90" s="202" t="str">
        <f>IF(E20="","",E20)</f>
        <v xml:space="preserve"> </v>
      </c>
      <c r="AN90" s="203"/>
      <c r="AO90" s="203"/>
      <c r="AP90" s="203"/>
      <c r="AR90" s="28"/>
      <c r="AS90" s="206"/>
      <c r="AT90" s="207"/>
      <c r="BD90" s="51"/>
    </row>
    <row r="91" spans="1:90" s="1" customFormat="1" ht="10.9" customHeight="1">
      <c r="B91" s="28"/>
      <c r="AR91" s="28"/>
      <c r="AS91" s="206"/>
      <c r="AT91" s="207"/>
      <c r="BD91" s="51"/>
    </row>
    <row r="92" spans="1:90" s="1" customFormat="1" ht="29.25" customHeight="1">
      <c r="B92" s="28"/>
      <c r="C92" s="194" t="s">
        <v>54</v>
      </c>
      <c r="D92" s="195"/>
      <c r="E92" s="195"/>
      <c r="F92" s="195"/>
      <c r="G92" s="195"/>
      <c r="H92" s="52"/>
      <c r="I92" s="196" t="s">
        <v>55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7" t="s">
        <v>56</v>
      </c>
      <c r="AH92" s="195"/>
      <c r="AI92" s="195"/>
      <c r="AJ92" s="195"/>
      <c r="AK92" s="195"/>
      <c r="AL92" s="195"/>
      <c r="AM92" s="195"/>
      <c r="AN92" s="196" t="s">
        <v>57</v>
      </c>
      <c r="AO92" s="195"/>
      <c r="AP92" s="198"/>
      <c r="AQ92" s="53" t="s">
        <v>58</v>
      </c>
      <c r="AR92" s="28"/>
      <c r="AS92" s="54" t="s">
        <v>59</v>
      </c>
      <c r="AT92" s="55" t="s">
        <v>60</v>
      </c>
      <c r="AU92" s="55" t="s">
        <v>61</v>
      </c>
      <c r="AV92" s="55" t="s">
        <v>62</v>
      </c>
      <c r="AW92" s="55" t="s">
        <v>63</v>
      </c>
      <c r="AX92" s="55" t="s">
        <v>64</v>
      </c>
      <c r="AY92" s="55" t="s">
        <v>65</v>
      </c>
      <c r="AZ92" s="55" t="s">
        <v>66</v>
      </c>
      <c r="BA92" s="55" t="s">
        <v>67</v>
      </c>
      <c r="BB92" s="55" t="s">
        <v>68</v>
      </c>
      <c r="BC92" s="55" t="s">
        <v>69</v>
      </c>
      <c r="BD92" s="56" t="s">
        <v>70</v>
      </c>
    </row>
    <row r="93" spans="1:90" s="1" customFormat="1" ht="10.9" customHeight="1">
      <c r="B93" s="28"/>
      <c r="AR93" s="28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0" s="5" customFormat="1" ht="32.450000000000003" customHeight="1">
      <c r="B94" s="58"/>
      <c r="C94" s="59" t="s">
        <v>71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1">
        <f>ROUND(AG95,2)</f>
        <v>0</v>
      </c>
      <c r="AH94" s="191"/>
      <c r="AI94" s="191"/>
      <c r="AJ94" s="191"/>
      <c r="AK94" s="191"/>
      <c r="AL94" s="191"/>
      <c r="AM94" s="191"/>
      <c r="AN94" s="192">
        <f>SUM(AG94,AT94)</f>
        <v>0</v>
      </c>
      <c r="AO94" s="192"/>
      <c r="AP94" s="192"/>
      <c r="AQ94" s="61" t="s">
        <v>1</v>
      </c>
      <c r="AR94" s="58"/>
      <c r="AS94" s="62">
        <f>ROUND(AS95,2)</f>
        <v>0</v>
      </c>
      <c r="AT94" s="63">
        <f>ROUND(SUM(AV94:AW94),2)</f>
        <v>0</v>
      </c>
      <c r="AU94" s="64">
        <f>ROUND(AU95,5)</f>
        <v>455.36541999999997</v>
      </c>
      <c r="AV94" s="63">
        <f>ROUND(AZ94*L29,2)</f>
        <v>0</v>
      </c>
      <c r="AW94" s="63">
        <f>ROUND(BA94*L30,2)</f>
        <v>0</v>
      </c>
      <c r="AX94" s="63">
        <f>ROUND(BB94*L29,2)</f>
        <v>0</v>
      </c>
      <c r="AY94" s="63">
        <f>ROUND(BC94*L30,2)</f>
        <v>0</v>
      </c>
      <c r="AZ94" s="63">
        <f>ROUND(AZ95,2)</f>
        <v>0</v>
      </c>
      <c r="BA94" s="63">
        <f>ROUND(BA95,2)</f>
        <v>0</v>
      </c>
      <c r="BB94" s="63">
        <f>ROUND(BB95,2)</f>
        <v>0</v>
      </c>
      <c r="BC94" s="63">
        <f>ROUND(BC95,2)</f>
        <v>0</v>
      </c>
      <c r="BD94" s="65">
        <f>ROUND(BD95,2)</f>
        <v>0</v>
      </c>
      <c r="BS94" s="66" t="s">
        <v>72</v>
      </c>
      <c r="BT94" s="66" t="s">
        <v>73</v>
      </c>
      <c r="BV94" s="66" t="s">
        <v>74</v>
      </c>
      <c r="BW94" s="66" t="s">
        <v>4</v>
      </c>
      <c r="BX94" s="66" t="s">
        <v>75</v>
      </c>
      <c r="CL94" s="66" t="s">
        <v>1</v>
      </c>
    </row>
    <row r="95" spans="1:90" s="6" customFormat="1" ht="24.75" customHeight="1">
      <c r="A95" s="67" t="s">
        <v>76</v>
      </c>
      <c r="B95" s="68"/>
      <c r="C95" s="69"/>
      <c r="D95" s="190" t="s">
        <v>13</v>
      </c>
      <c r="E95" s="190"/>
      <c r="F95" s="190"/>
      <c r="G95" s="190"/>
      <c r="H95" s="190"/>
      <c r="I95" s="70"/>
      <c r="J95" s="190" t="s">
        <v>15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'220912 - Rekonstrukce vst...'!J28</f>
        <v>0</v>
      </c>
      <c r="AH95" s="189"/>
      <c r="AI95" s="189"/>
      <c r="AJ95" s="189"/>
      <c r="AK95" s="189"/>
      <c r="AL95" s="189"/>
      <c r="AM95" s="189"/>
      <c r="AN95" s="188">
        <f>SUM(AG95,AT95)</f>
        <v>0</v>
      </c>
      <c r="AO95" s="189"/>
      <c r="AP95" s="189"/>
      <c r="AQ95" s="71" t="s">
        <v>77</v>
      </c>
      <c r="AR95" s="68"/>
      <c r="AS95" s="72">
        <v>0</v>
      </c>
      <c r="AT95" s="73">
        <f>ROUND(SUM(AV95:AW95),2)</f>
        <v>0</v>
      </c>
      <c r="AU95" s="74">
        <f>'220912 - Rekonstrukce vst...'!P134</f>
        <v>455.36541800000003</v>
      </c>
      <c r="AV95" s="73">
        <f>'220912 - Rekonstrukce vst...'!J31</f>
        <v>0</v>
      </c>
      <c r="AW95" s="73">
        <f>'220912 - Rekonstrukce vst...'!J32</f>
        <v>0</v>
      </c>
      <c r="AX95" s="73">
        <f>'220912 - Rekonstrukce vst...'!J33</f>
        <v>0</v>
      </c>
      <c r="AY95" s="73">
        <f>'220912 - Rekonstrukce vst...'!J34</f>
        <v>0</v>
      </c>
      <c r="AZ95" s="73">
        <f>'220912 - Rekonstrukce vst...'!F31</f>
        <v>0</v>
      </c>
      <c r="BA95" s="73">
        <f>'220912 - Rekonstrukce vst...'!F32</f>
        <v>0</v>
      </c>
      <c r="BB95" s="73">
        <f>'220912 - Rekonstrukce vst...'!F33</f>
        <v>0</v>
      </c>
      <c r="BC95" s="73">
        <f>'220912 - Rekonstrukce vst...'!F34</f>
        <v>0</v>
      </c>
      <c r="BD95" s="75">
        <f>'220912 - Rekonstrukce vst...'!F35</f>
        <v>0</v>
      </c>
      <c r="BT95" s="76" t="s">
        <v>78</v>
      </c>
      <c r="BU95" s="76" t="s">
        <v>79</v>
      </c>
      <c r="BV95" s="76" t="s">
        <v>74</v>
      </c>
      <c r="BW95" s="76" t="s">
        <v>4</v>
      </c>
      <c r="BX95" s="76" t="s">
        <v>75</v>
      </c>
      <c r="CL95" s="76" t="s">
        <v>1</v>
      </c>
    </row>
    <row r="96" spans="1:90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220912 - Rekonstrukce vst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459"/>
  <sheetViews>
    <sheetView showGridLines="0" tabSelected="1" topLeftCell="C386" workbookViewId="0">
      <selection activeCell="E407" sqref="E40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1640625" customWidth="1"/>
    <col min="11" max="11" width="22.33203125" hidden="1" customWidth="1"/>
    <col min="12" max="12" width="9.33203125" hidden="1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J1" t="s">
        <v>667</v>
      </c>
    </row>
    <row r="2" spans="1:46" ht="36.950000000000003" customHeight="1">
      <c r="L2" s="193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6" t="s">
        <v>4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78</v>
      </c>
    </row>
    <row r="4" spans="1:46" ht="24.95" customHeight="1">
      <c r="B4" s="19"/>
      <c r="D4" s="20" t="s">
        <v>668</v>
      </c>
      <c r="L4" s="19"/>
      <c r="M4" s="77" t="s">
        <v>10</v>
      </c>
      <c r="AT4" s="16" t="s">
        <v>3</v>
      </c>
    </row>
    <row r="5" spans="1:46" ht="6.95" customHeight="1">
      <c r="B5" s="19"/>
      <c r="L5" s="19"/>
    </row>
    <row r="6" spans="1:46" s="1" customFormat="1" ht="12" customHeight="1">
      <c r="B6" s="28"/>
      <c r="D6" s="25" t="s">
        <v>14</v>
      </c>
      <c r="L6" s="28"/>
    </row>
    <row r="7" spans="1:46" s="1" customFormat="1" ht="16.5" customHeight="1">
      <c r="B7" s="28"/>
      <c r="E7" s="199" t="s">
        <v>15</v>
      </c>
      <c r="F7" s="212"/>
      <c r="G7" s="212"/>
      <c r="H7" s="212"/>
      <c r="L7" s="28"/>
    </row>
    <row r="8" spans="1:46" s="1" customFormat="1">
      <c r="B8" s="28"/>
      <c r="L8" s="28"/>
    </row>
    <row r="9" spans="1:46" s="1" customFormat="1" ht="12" customHeight="1">
      <c r="B9" s="28"/>
      <c r="D9" s="25" t="s">
        <v>16</v>
      </c>
      <c r="F9" s="23" t="s">
        <v>1</v>
      </c>
      <c r="I9" s="25" t="s">
        <v>17</v>
      </c>
      <c r="J9" s="23" t="s">
        <v>1</v>
      </c>
      <c r="L9" s="28"/>
    </row>
    <row r="10" spans="1:46" s="1" customFormat="1" ht="12" customHeight="1">
      <c r="A10" s="1">
        <v>2</v>
      </c>
      <c r="B10" s="28"/>
      <c r="D10" s="25" t="s">
        <v>18</v>
      </c>
      <c r="F10" s="23" t="s">
        <v>19</v>
      </c>
      <c r="I10" s="25" t="s">
        <v>20</v>
      </c>
      <c r="J10" s="48"/>
      <c r="L10" s="28"/>
    </row>
    <row r="11" spans="1:46" s="1" customFormat="1" ht="10.9" customHeight="1">
      <c r="B11" s="28"/>
      <c r="L11" s="28"/>
    </row>
    <row r="12" spans="1:46" s="1" customFormat="1" ht="12" customHeight="1">
      <c r="B12" s="28"/>
      <c r="D12" s="25" t="s">
        <v>22</v>
      </c>
      <c r="I12" s="25" t="s">
        <v>23</v>
      </c>
      <c r="J12" s="23" t="s">
        <v>1</v>
      </c>
      <c r="L12" s="28"/>
    </row>
    <row r="13" spans="1:46" s="1" customFormat="1" ht="18" customHeight="1">
      <c r="B13" s="28"/>
      <c r="E13" s="23" t="s">
        <v>24</v>
      </c>
      <c r="I13" s="25" t="s">
        <v>25</v>
      </c>
      <c r="J13" s="23" t="s">
        <v>1</v>
      </c>
      <c r="L13" s="28"/>
    </row>
    <row r="14" spans="1:46" s="1" customFormat="1" ht="6.95" customHeight="1">
      <c r="B14" s="28"/>
      <c r="L14" s="28"/>
    </row>
    <row r="15" spans="1:46" s="1" customFormat="1" ht="12" customHeight="1">
      <c r="B15" s="28"/>
      <c r="D15" s="25" t="s">
        <v>26</v>
      </c>
      <c r="I15" s="25" t="s">
        <v>23</v>
      </c>
      <c r="J15" s="23" t="str">
        <f>'Rekapitulace stavby'!AN13</f>
        <v/>
      </c>
      <c r="L15" s="28"/>
    </row>
    <row r="16" spans="1:46" s="1" customFormat="1" ht="18" customHeight="1">
      <c r="B16" s="28"/>
      <c r="E16" s="178" t="str">
        <f>'Rekapitulace stavby'!E14</f>
        <v xml:space="preserve"> </v>
      </c>
      <c r="F16" s="178"/>
      <c r="G16" s="178"/>
      <c r="H16" s="178"/>
      <c r="I16" s="25" t="s">
        <v>25</v>
      </c>
      <c r="J16" s="23" t="str">
        <f>'Rekapitulace stavby'!AN14</f>
        <v/>
      </c>
      <c r="L16" s="28"/>
    </row>
    <row r="17" spans="2:12" s="1" customFormat="1" ht="6.95" customHeight="1">
      <c r="B17" s="28"/>
      <c r="L17" s="28"/>
    </row>
    <row r="18" spans="2:12" s="1" customFormat="1" ht="12" customHeight="1">
      <c r="B18" s="28"/>
      <c r="D18" s="25" t="s">
        <v>28</v>
      </c>
      <c r="I18" s="25" t="s">
        <v>23</v>
      </c>
      <c r="J18" s="23" t="s">
        <v>1</v>
      </c>
      <c r="L18" s="28"/>
    </row>
    <row r="19" spans="2:12" s="1" customFormat="1" ht="18" customHeight="1">
      <c r="B19" s="28"/>
      <c r="E19" s="23" t="s">
        <v>29</v>
      </c>
      <c r="I19" s="25" t="s">
        <v>25</v>
      </c>
      <c r="J19" s="23" t="s">
        <v>1</v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5" t="s">
        <v>31</v>
      </c>
      <c r="I21" s="25" t="s">
        <v>23</v>
      </c>
      <c r="J21" s="23" t="str">
        <f>IF('Rekapitulace stavby'!AN19="","",'Rekapitulace stavby'!AN19)</f>
        <v/>
      </c>
      <c r="L21" s="28"/>
    </row>
    <row r="22" spans="2:12" s="1" customFormat="1" ht="18" customHeight="1">
      <c r="B22" s="28"/>
      <c r="E22" s="23" t="str">
        <f>IF('Rekapitulace stavby'!E20="","",'Rekapitulace stavby'!E20)</f>
        <v xml:space="preserve"> </v>
      </c>
      <c r="I22" s="25" t="s">
        <v>25</v>
      </c>
      <c r="J22" s="23" t="str">
        <f>IF('Rekapitulace stavby'!AN20="","",'Rekapitulace stavby'!AN20)</f>
        <v/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5" t="s">
        <v>32</v>
      </c>
      <c r="L24" s="28"/>
    </row>
    <row r="25" spans="2:12" s="7" customFormat="1" ht="16.5" customHeight="1">
      <c r="B25" s="78"/>
      <c r="E25" s="181" t="s">
        <v>1</v>
      </c>
      <c r="F25" s="181"/>
      <c r="G25" s="181"/>
      <c r="H25" s="181"/>
      <c r="L25" s="78"/>
    </row>
    <row r="26" spans="2:12" s="1" customFormat="1" ht="6.95" customHeight="1">
      <c r="B26" s="28"/>
      <c r="L26" s="28"/>
    </row>
    <row r="27" spans="2:12" s="1" customFormat="1" ht="6.95" customHeight="1">
      <c r="B27" s="28"/>
      <c r="D27" s="49"/>
      <c r="E27" s="49"/>
      <c r="F27" s="49"/>
      <c r="G27" s="49"/>
      <c r="H27" s="49"/>
      <c r="I27" s="49"/>
      <c r="J27" s="49"/>
      <c r="K27" s="49"/>
      <c r="L27" s="28"/>
    </row>
    <row r="28" spans="2:12" s="1" customFormat="1" ht="25.35" customHeight="1">
      <c r="B28" s="28"/>
      <c r="D28" s="79" t="s">
        <v>33</v>
      </c>
      <c r="J28" s="159">
        <f>ROUND(J134, 2)</f>
        <v>0</v>
      </c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49"/>
      <c r="J29" s="49"/>
      <c r="K29" s="49"/>
      <c r="L29" s="28"/>
    </row>
    <row r="30" spans="2:12" s="1" customFormat="1" ht="14.45" customHeight="1">
      <c r="B30" s="28"/>
      <c r="F30" s="31" t="s">
        <v>35</v>
      </c>
      <c r="I30" s="31" t="s">
        <v>34</v>
      </c>
      <c r="J30" s="31" t="s">
        <v>36</v>
      </c>
      <c r="L30" s="28"/>
    </row>
    <row r="31" spans="2:12" s="1" customFormat="1" ht="14.45" customHeight="1">
      <c r="B31" s="28"/>
      <c r="D31" s="80" t="s">
        <v>37</v>
      </c>
      <c r="E31" s="25" t="s">
        <v>38</v>
      </c>
      <c r="F31" s="81">
        <f>ROUND((SUM(BE134:BE396)),  2)</f>
        <v>0</v>
      </c>
      <c r="I31" s="82">
        <v>0.21</v>
      </c>
      <c r="J31" s="160">
        <f>ROUND(((SUM(BE134:BE396))*I31),  2)</f>
        <v>0</v>
      </c>
      <c r="L31" s="28"/>
    </row>
    <row r="32" spans="2:12" s="1" customFormat="1" ht="14.45" customHeight="1">
      <c r="B32" s="28"/>
      <c r="E32" s="25" t="s">
        <v>39</v>
      </c>
      <c r="F32" s="81">
        <f>ROUND((SUM(BF134:BF396)),  2)</f>
        <v>0</v>
      </c>
      <c r="I32" s="82">
        <v>0.15</v>
      </c>
      <c r="J32" s="160">
        <f>ROUND(((SUM(BF134:BF396))*I32),  2)</f>
        <v>0</v>
      </c>
      <c r="L32" s="28"/>
    </row>
    <row r="33" spans="2:12" s="1" customFormat="1" ht="14.45" hidden="1" customHeight="1">
      <c r="B33" s="28"/>
      <c r="E33" s="25" t="s">
        <v>40</v>
      </c>
      <c r="F33" s="81">
        <f>ROUND((SUM(BG134:BG396)),  2)</f>
        <v>0</v>
      </c>
      <c r="I33" s="82">
        <v>0.21</v>
      </c>
      <c r="J33" s="81">
        <f>0</f>
        <v>0</v>
      </c>
      <c r="L33" s="28"/>
    </row>
    <row r="34" spans="2:12" s="1" customFormat="1" ht="14.45" hidden="1" customHeight="1">
      <c r="B34" s="28"/>
      <c r="E34" s="25" t="s">
        <v>41</v>
      </c>
      <c r="F34" s="81">
        <f>ROUND((SUM(BH134:BH396)),  2)</f>
        <v>0</v>
      </c>
      <c r="I34" s="82">
        <v>0.15</v>
      </c>
      <c r="J34" s="81">
        <f>0</f>
        <v>0</v>
      </c>
      <c r="L34" s="28"/>
    </row>
    <row r="35" spans="2:12" s="1" customFormat="1" ht="14.45" hidden="1" customHeight="1">
      <c r="B35" s="28"/>
      <c r="E35" s="25" t="s">
        <v>42</v>
      </c>
      <c r="F35" s="81">
        <f>ROUND((SUM(BI134:BI396)),  2)</f>
        <v>0</v>
      </c>
      <c r="I35" s="82">
        <v>0</v>
      </c>
      <c r="J35" s="81">
        <f>0</f>
        <v>0</v>
      </c>
      <c r="L35" s="28"/>
    </row>
    <row r="36" spans="2:12" s="1" customFormat="1" ht="6.95" customHeight="1">
      <c r="B36" s="28"/>
      <c r="L36" s="28"/>
    </row>
    <row r="37" spans="2:12" s="1" customFormat="1" ht="25.35" customHeight="1">
      <c r="B37" s="28"/>
      <c r="C37" s="83"/>
      <c r="D37" s="84" t="s">
        <v>43</v>
      </c>
      <c r="E37" s="52"/>
      <c r="F37" s="52"/>
      <c r="G37" s="85" t="s">
        <v>44</v>
      </c>
      <c r="H37" s="86" t="s">
        <v>45</v>
      </c>
      <c r="I37" s="52"/>
      <c r="J37" s="161">
        <f>SUM(J28:J35)</f>
        <v>0</v>
      </c>
      <c r="K37" s="87"/>
      <c r="L37" s="28"/>
    </row>
    <row r="38" spans="2:12" s="1" customFormat="1" ht="14.45" customHeight="1">
      <c r="B38" s="28"/>
      <c r="L38" s="28"/>
    </row>
    <row r="39" spans="2:12" ht="14.45" customHeight="1">
      <c r="B39" s="19"/>
      <c r="L39" s="19"/>
    </row>
    <row r="40" spans="2:12" ht="14.45" customHeight="1">
      <c r="B40" s="19"/>
      <c r="L40" s="19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28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28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28"/>
      <c r="D61" s="39" t="s">
        <v>48</v>
      </c>
      <c r="E61" s="30"/>
      <c r="F61" s="88" t="s">
        <v>49</v>
      </c>
      <c r="G61" s="39" t="s">
        <v>48</v>
      </c>
      <c r="H61" s="30"/>
      <c r="I61" s="30"/>
      <c r="J61" s="89" t="s">
        <v>49</v>
      </c>
      <c r="K61" s="30"/>
      <c r="L61" s="28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28"/>
      <c r="D65" s="37" t="s">
        <v>50</v>
      </c>
      <c r="E65" s="38"/>
      <c r="F65" s="38"/>
      <c r="G65" s="37" t="s">
        <v>51</v>
      </c>
      <c r="H65" s="38"/>
      <c r="I65" s="38"/>
      <c r="J65" s="38"/>
      <c r="K65" s="38"/>
      <c r="L65" s="28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28"/>
      <c r="D76" s="39" t="s">
        <v>48</v>
      </c>
      <c r="E76" s="30"/>
      <c r="F76" s="88" t="s">
        <v>49</v>
      </c>
      <c r="G76" s="39" t="s">
        <v>48</v>
      </c>
      <c r="H76" s="30"/>
      <c r="I76" s="30"/>
      <c r="J76" s="89" t="s">
        <v>49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47" s="1" customFormat="1" ht="24.95" customHeight="1">
      <c r="B82" s="28"/>
      <c r="C82" s="20" t="s">
        <v>669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5" t="s">
        <v>14</v>
      </c>
      <c r="L84" s="28"/>
    </row>
    <row r="85" spans="2:47" s="1" customFormat="1" ht="16.5" customHeight="1">
      <c r="B85" s="28"/>
      <c r="E85" s="199" t="str">
        <f>E7</f>
        <v>Rekonstrukce vstupního prostoru DpS Kamenec</v>
      </c>
      <c r="F85" s="212"/>
      <c r="G85" s="212"/>
      <c r="H85" s="212"/>
      <c r="L85" s="28"/>
    </row>
    <row r="86" spans="2:47" s="1" customFormat="1" ht="6.95" customHeight="1">
      <c r="B86" s="28"/>
      <c r="L86" s="28"/>
    </row>
    <row r="87" spans="2:47" s="1" customFormat="1" ht="12" customHeight="1">
      <c r="B87" s="28"/>
      <c r="C87" s="25" t="s">
        <v>18</v>
      </c>
      <c r="F87" s="23" t="str">
        <f>F10</f>
        <v>Ostrava</v>
      </c>
      <c r="I87" s="25" t="s">
        <v>20</v>
      </c>
      <c r="J87" s="48" t="str">
        <f>IF(J10="","",J10)</f>
        <v/>
      </c>
      <c r="L87" s="28"/>
    </row>
    <row r="88" spans="2:47" s="1" customFormat="1" ht="6.95" customHeight="1">
      <c r="B88" s="28"/>
      <c r="L88" s="28"/>
    </row>
    <row r="89" spans="2:47" s="1" customFormat="1" ht="15.2" customHeight="1">
      <c r="B89" s="28"/>
      <c r="C89" s="25" t="s">
        <v>22</v>
      </c>
      <c r="F89" s="23" t="str">
        <f>E13</f>
        <v>DPS Kamenec</v>
      </c>
      <c r="I89" s="25" t="s">
        <v>28</v>
      </c>
      <c r="J89" s="26" t="str">
        <f>E19</f>
        <v>Ing. Jan Havlíček</v>
      </c>
      <c r="L89" s="28"/>
    </row>
    <row r="90" spans="2:47" s="1" customFormat="1" ht="15.2" customHeight="1">
      <c r="B90" s="28"/>
      <c r="C90" s="25" t="s">
        <v>26</v>
      </c>
      <c r="F90" s="23" t="str">
        <f>IF(E16="","",E16)</f>
        <v xml:space="preserve"> </v>
      </c>
      <c r="I90" s="25" t="s">
        <v>31</v>
      </c>
      <c r="J90" s="26" t="str">
        <f>E22</f>
        <v xml:space="preserve"> </v>
      </c>
      <c r="L90" s="28"/>
    </row>
    <row r="91" spans="2:47" s="1" customFormat="1" ht="10.35" customHeight="1">
      <c r="B91" s="28"/>
      <c r="L91" s="28"/>
    </row>
    <row r="92" spans="2:47" s="1" customFormat="1" ht="29.25" customHeight="1">
      <c r="B92" s="28"/>
      <c r="C92" s="90" t="s">
        <v>80</v>
      </c>
      <c r="D92" s="83"/>
      <c r="E92" s="83"/>
      <c r="F92" s="83"/>
      <c r="G92" s="83"/>
      <c r="H92" s="83"/>
      <c r="I92" s="83"/>
      <c r="J92" s="91" t="s">
        <v>81</v>
      </c>
      <c r="K92" s="83"/>
      <c r="L92" s="28"/>
    </row>
    <row r="93" spans="2:47" s="1" customFormat="1" ht="10.35" customHeight="1">
      <c r="B93" s="28"/>
      <c r="L93" s="28"/>
    </row>
    <row r="94" spans="2:47" s="1" customFormat="1" ht="22.9" customHeight="1">
      <c r="B94" s="28"/>
      <c r="C94" s="92" t="s">
        <v>82</v>
      </c>
      <c r="J94" s="159">
        <f>J134</f>
        <v>0</v>
      </c>
      <c r="L94" s="28"/>
      <c r="AU94" s="16" t="s">
        <v>83</v>
      </c>
    </row>
    <row r="95" spans="2:47" s="8" customFormat="1" ht="24.95" customHeight="1">
      <c r="B95" s="93"/>
      <c r="D95" s="94" t="s">
        <v>84</v>
      </c>
      <c r="E95" s="95"/>
      <c r="F95" s="95"/>
      <c r="G95" s="95"/>
      <c r="H95" s="95"/>
      <c r="I95" s="95"/>
      <c r="J95" s="162">
        <f>J135</f>
        <v>0</v>
      </c>
      <c r="L95" s="93"/>
    </row>
    <row r="96" spans="2:47" s="9" customFormat="1" ht="19.899999999999999" customHeight="1">
      <c r="B96" s="96"/>
      <c r="D96" s="97" t="s">
        <v>85</v>
      </c>
      <c r="E96" s="98"/>
      <c r="F96" s="98"/>
      <c r="G96" s="98"/>
      <c r="H96" s="98"/>
      <c r="I96" s="98"/>
      <c r="J96" s="163">
        <f>J136</f>
        <v>0</v>
      </c>
      <c r="L96" s="96"/>
    </row>
    <row r="97" spans="2:12" s="9" customFormat="1" ht="19.899999999999999" customHeight="1">
      <c r="B97" s="96"/>
      <c r="D97" s="97" t="s">
        <v>86</v>
      </c>
      <c r="E97" s="98"/>
      <c r="F97" s="98"/>
      <c r="G97" s="98"/>
      <c r="H97" s="98"/>
      <c r="I97" s="98"/>
      <c r="J97" s="163">
        <f>J147</f>
        <v>0</v>
      </c>
      <c r="L97" s="96"/>
    </row>
    <row r="98" spans="2:12" s="9" customFormat="1" ht="19.899999999999999" customHeight="1">
      <c r="B98" s="96"/>
      <c r="D98" s="97" t="s">
        <v>87</v>
      </c>
      <c r="E98" s="98"/>
      <c r="F98" s="98"/>
      <c r="G98" s="98"/>
      <c r="H98" s="98"/>
      <c r="I98" s="98"/>
      <c r="J98" s="163">
        <f>J173</f>
        <v>0</v>
      </c>
      <c r="L98" s="96"/>
    </row>
    <row r="99" spans="2:12" s="9" customFormat="1" ht="19.899999999999999" customHeight="1">
      <c r="B99" s="96"/>
      <c r="D99" s="97" t="s">
        <v>88</v>
      </c>
      <c r="E99" s="98"/>
      <c r="F99" s="98"/>
      <c r="G99" s="98"/>
      <c r="H99" s="98"/>
      <c r="I99" s="98"/>
      <c r="J99" s="163">
        <f>J200</f>
        <v>0</v>
      </c>
      <c r="L99" s="96"/>
    </row>
    <row r="100" spans="2:12" s="9" customFormat="1" ht="19.899999999999999" customHeight="1">
      <c r="B100" s="96"/>
      <c r="D100" s="97" t="s">
        <v>89</v>
      </c>
      <c r="E100" s="98"/>
      <c r="F100" s="98"/>
      <c r="G100" s="98"/>
      <c r="H100" s="98"/>
      <c r="I100" s="98"/>
      <c r="J100" s="163">
        <f>J206</f>
        <v>0</v>
      </c>
      <c r="L100" s="96"/>
    </row>
    <row r="101" spans="2:12" s="8" customFormat="1" ht="24.95" customHeight="1">
      <c r="B101" s="93"/>
      <c r="D101" s="94" t="s">
        <v>90</v>
      </c>
      <c r="E101" s="95"/>
      <c r="F101" s="95"/>
      <c r="G101" s="95"/>
      <c r="H101" s="95"/>
      <c r="I101" s="95"/>
      <c r="J101" s="162">
        <f>J208</f>
        <v>0</v>
      </c>
      <c r="L101" s="93"/>
    </row>
    <row r="102" spans="2:12" s="9" customFormat="1" ht="19.899999999999999" customHeight="1">
      <c r="B102" s="96"/>
      <c r="D102" s="97" t="s">
        <v>91</v>
      </c>
      <c r="E102" s="98"/>
      <c r="F102" s="98"/>
      <c r="G102" s="98"/>
      <c r="H102" s="98"/>
      <c r="I102" s="98"/>
      <c r="J102" s="163">
        <f>J209</f>
        <v>0</v>
      </c>
      <c r="L102" s="96"/>
    </row>
    <row r="103" spans="2:12" s="9" customFormat="1" ht="19.899999999999999" customHeight="1">
      <c r="B103" s="96"/>
      <c r="D103" s="97" t="s">
        <v>92</v>
      </c>
      <c r="E103" s="98"/>
      <c r="F103" s="98"/>
      <c r="G103" s="98"/>
      <c r="H103" s="98"/>
      <c r="I103" s="98"/>
      <c r="J103" s="163">
        <f>J235</f>
        <v>0</v>
      </c>
      <c r="L103" s="96"/>
    </row>
    <row r="104" spans="2:12" s="9" customFormat="1" ht="19.899999999999999" customHeight="1">
      <c r="B104" s="96"/>
      <c r="D104" s="97" t="s">
        <v>93</v>
      </c>
      <c r="E104" s="98"/>
      <c r="F104" s="98"/>
      <c r="G104" s="98"/>
      <c r="H104" s="98"/>
      <c r="I104" s="98"/>
      <c r="J104" s="163">
        <f>J237</f>
        <v>0</v>
      </c>
      <c r="L104" s="96"/>
    </row>
    <row r="105" spans="2:12" s="9" customFormat="1" ht="19.899999999999999" customHeight="1">
      <c r="B105" s="96"/>
      <c r="D105" s="97" t="s">
        <v>94</v>
      </c>
      <c r="E105" s="98"/>
      <c r="F105" s="98"/>
      <c r="G105" s="98"/>
      <c r="H105" s="98"/>
      <c r="I105" s="98"/>
      <c r="J105" s="163">
        <f>J257</f>
        <v>0</v>
      </c>
      <c r="L105" s="96"/>
    </row>
    <row r="106" spans="2:12" s="9" customFormat="1" ht="19.899999999999999" customHeight="1">
      <c r="B106" s="96"/>
      <c r="D106" s="97" t="s">
        <v>95</v>
      </c>
      <c r="E106" s="98"/>
      <c r="F106" s="98"/>
      <c r="G106" s="98"/>
      <c r="H106" s="98"/>
      <c r="I106" s="98"/>
      <c r="J106" s="163">
        <f>J259</f>
        <v>0</v>
      </c>
      <c r="L106" s="96"/>
    </row>
    <row r="107" spans="2:12" s="9" customFormat="1" ht="19.899999999999999" customHeight="1">
      <c r="B107" s="96"/>
      <c r="D107" s="97" t="s">
        <v>96</v>
      </c>
      <c r="E107" s="98"/>
      <c r="F107" s="98"/>
      <c r="G107" s="98"/>
      <c r="H107" s="98"/>
      <c r="I107" s="98"/>
      <c r="J107" s="163">
        <f>J264</f>
        <v>0</v>
      </c>
      <c r="L107" s="96"/>
    </row>
    <row r="108" spans="2:12" s="9" customFormat="1" ht="19.899999999999999" customHeight="1">
      <c r="B108" s="96"/>
      <c r="D108" s="97" t="s">
        <v>97</v>
      </c>
      <c r="E108" s="98"/>
      <c r="F108" s="98"/>
      <c r="G108" s="98"/>
      <c r="H108" s="98"/>
      <c r="I108" s="98"/>
      <c r="J108" s="163">
        <f>J304</f>
        <v>0</v>
      </c>
      <c r="L108" s="96"/>
    </row>
    <row r="109" spans="2:12" s="9" customFormat="1" ht="19.899999999999999" customHeight="1">
      <c r="B109" s="96"/>
      <c r="D109" s="97" t="s">
        <v>98</v>
      </c>
      <c r="E109" s="98"/>
      <c r="F109" s="98"/>
      <c r="G109" s="98"/>
      <c r="H109" s="98"/>
      <c r="I109" s="98"/>
      <c r="J109" s="163">
        <f>J316</f>
        <v>0</v>
      </c>
      <c r="L109" s="96"/>
    </row>
    <row r="110" spans="2:12" s="9" customFormat="1" ht="19.899999999999999" customHeight="1">
      <c r="B110" s="96"/>
      <c r="D110" s="97" t="s">
        <v>99</v>
      </c>
      <c r="E110" s="98"/>
      <c r="F110" s="98"/>
      <c r="G110" s="98"/>
      <c r="H110" s="98"/>
      <c r="I110" s="98"/>
      <c r="J110" s="163">
        <f>J333</f>
        <v>0</v>
      </c>
      <c r="L110" s="96"/>
    </row>
    <row r="111" spans="2:12" s="9" customFormat="1" ht="19.899999999999999" customHeight="1">
      <c r="B111" s="96"/>
      <c r="D111" s="97" t="s">
        <v>100</v>
      </c>
      <c r="E111" s="98"/>
      <c r="F111" s="98"/>
      <c r="G111" s="98"/>
      <c r="H111" s="98"/>
      <c r="I111" s="98"/>
      <c r="J111" s="163">
        <f>J363</f>
        <v>0</v>
      </c>
      <c r="L111" s="96"/>
    </row>
    <row r="112" spans="2:12" s="9" customFormat="1" ht="19.899999999999999" customHeight="1">
      <c r="B112" s="96"/>
      <c r="D112" s="97" t="s">
        <v>101</v>
      </c>
      <c r="E112" s="98"/>
      <c r="F112" s="98"/>
      <c r="G112" s="98"/>
      <c r="H112" s="98"/>
      <c r="I112" s="98"/>
      <c r="J112" s="163">
        <f>J379</f>
        <v>0</v>
      </c>
      <c r="L112" s="96"/>
    </row>
    <row r="113" spans="2:12" s="8" customFormat="1" ht="24.95" customHeight="1">
      <c r="B113" s="93"/>
      <c r="D113" s="94" t="s">
        <v>102</v>
      </c>
      <c r="E113" s="95"/>
      <c r="F113" s="95"/>
      <c r="G113" s="95"/>
      <c r="H113" s="95"/>
      <c r="I113" s="95"/>
      <c r="J113" s="162">
        <f>J384</f>
        <v>0</v>
      </c>
      <c r="L113" s="93"/>
    </row>
    <row r="114" spans="2:12" s="8" customFormat="1" ht="24.95" customHeight="1">
      <c r="B114" s="93"/>
      <c r="D114" s="94" t="s">
        <v>103</v>
      </c>
      <c r="E114" s="95"/>
      <c r="F114" s="95"/>
      <c r="G114" s="95"/>
      <c r="H114" s="95"/>
      <c r="I114" s="95"/>
      <c r="J114" s="162">
        <f>J391</f>
        <v>0</v>
      </c>
      <c r="L114" s="93"/>
    </row>
    <row r="115" spans="2:12" s="9" customFormat="1" ht="19.899999999999999" customHeight="1">
      <c r="B115" s="96"/>
      <c r="D115" s="97" t="s">
        <v>104</v>
      </c>
      <c r="E115" s="98"/>
      <c r="F115" s="98"/>
      <c r="G115" s="98"/>
      <c r="H115" s="98"/>
      <c r="I115" s="98"/>
      <c r="J115" s="163">
        <f>J392</f>
        <v>0</v>
      </c>
      <c r="L115" s="96"/>
    </row>
    <row r="116" spans="2:12" s="9" customFormat="1" ht="19.899999999999999" customHeight="1">
      <c r="B116" s="96"/>
      <c r="D116" s="97" t="s">
        <v>105</v>
      </c>
      <c r="E116" s="98"/>
      <c r="F116" s="98"/>
      <c r="G116" s="98"/>
      <c r="H116" s="98"/>
      <c r="I116" s="98"/>
      <c r="J116" s="163">
        <f>J394</f>
        <v>0</v>
      </c>
      <c r="L116" s="96"/>
    </row>
    <row r="117" spans="2:12" s="1" customFormat="1" ht="21.75" customHeight="1">
      <c r="B117" s="28"/>
      <c r="L117" s="28"/>
    </row>
    <row r="118" spans="2:12" s="1" customFormat="1" ht="6.95" customHeight="1"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28"/>
    </row>
    <row r="122" spans="2:12" s="1" customFormat="1" ht="6.95" customHeight="1"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28"/>
    </row>
    <row r="123" spans="2:12" s="1" customFormat="1" ht="24.95" customHeight="1">
      <c r="B123" s="28"/>
      <c r="C123" s="20" t="s">
        <v>106</v>
      </c>
      <c r="L123" s="28"/>
    </row>
    <row r="124" spans="2:12" s="1" customFormat="1" ht="6.95" customHeight="1">
      <c r="B124" s="28"/>
      <c r="L124" s="28"/>
    </row>
    <row r="125" spans="2:12" s="1" customFormat="1" ht="12" customHeight="1">
      <c r="B125" s="28"/>
      <c r="C125" s="25" t="s">
        <v>14</v>
      </c>
      <c r="L125" s="28"/>
    </row>
    <row r="126" spans="2:12" s="1" customFormat="1" ht="16.5" customHeight="1">
      <c r="B126" s="28"/>
      <c r="E126" s="199" t="str">
        <f>E7</f>
        <v>Rekonstrukce vstupního prostoru DpS Kamenec</v>
      </c>
      <c r="F126" s="212"/>
      <c r="G126" s="212"/>
      <c r="H126" s="212"/>
      <c r="L126" s="28"/>
    </row>
    <row r="127" spans="2:12" s="1" customFormat="1" ht="6.95" customHeight="1">
      <c r="B127" s="28"/>
      <c r="L127" s="28"/>
    </row>
    <row r="128" spans="2:12" s="1" customFormat="1" ht="12" customHeight="1">
      <c r="B128" s="28"/>
      <c r="C128" s="25" t="s">
        <v>18</v>
      </c>
      <c r="F128" s="23" t="str">
        <f>F10</f>
        <v>Ostrava</v>
      </c>
      <c r="I128" s="25" t="s">
        <v>20</v>
      </c>
      <c r="J128" s="48" t="str">
        <f>IF(J10="","",J10)</f>
        <v/>
      </c>
      <c r="L128" s="28"/>
    </row>
    <row r="129" spans="2:65" s="1" customFormat="1" ht="6.95" customHeight="1">
      <c r="B129" s="28"/>
      <c r="L129" s="28"/>
    </row>
    <row r="130" spans="2:65" s="1" customFormat="1" ht="15.2" customHeight="1">
      <c r="B130" s="28"/>
      <c r="C130" s="25" t="s">
        <v>22</v>
      </c>
      <c r="F130" s="23" t="str">
        <f>E13</f>
        <v>DPS Kamenec</v>
      </c>
      <c r="I130" s="25" t="s">
        <v>28</v>
      </c>
      <c r="J130" s="26" t="str">
        <f>E19</f>
        <v>Ing. Jan Havlíček</v>
      </c>
      <c r="L130" s="28"/>
    </row>
    <row r="131" spans="2:65" s="1" customFormat="1" ht="15.2" customHeight="1">
      <c r="B131" s="28"/>
      <c r="C131" s="25" t="s">
        <v>26</v>
      </c>
      <c r="F131" s="23" t="str">
        <f>IF(E16="","",E16)</f>
        <v xml:space="preserve"> </v>
      </c>
      <c r="I131" s="25" t="s">
        <v>31</v>
      </c>
      <c r="J131" s="26" t="str">
        <f>E22</f>
        <v xml:space="preserve"> </v>
      </c>
      <c r="L131" s="28"/>
    </row>
    <row r="132" spans="2:65" s="1" customFormat="1" ht="10.35" customHeight="1">
      <c r="B132" s="28"/>
      <c r="L132" s="28"/>
    </row>
    <row r="133" spans="2:65" s="10" customFormat="1" ht="29.25" customHeight="1">
      <c r="B133" s="99"/>
      <c r="C133" s="100" t="s">
        <v>107</v>
      </c>
      <c r="D133" s="101" t="s">
        <v>58</v>
      </c>
      <c r="E133" s="101" t="s">
        <v>54</v>
      </c>
      <c r="F133" s="101" t="s">
        <v>55</v>
      </c>
      <c r="G133" s="101" t="s">
        <v>108</v>
      </c>
      <c r="H133" s="101" t="s">
        <v>109</v>
      </c>
      <c r="I133" s="101" t="s">
        <v>110</v>
      </c>
      <c r="J133" s="102" t="s">
        <v>81</v>
      </c>
      <c r="K133" s="103" t="s">
        <v>111</v>
      </c>
      <c r="L133" s="99"/>
      <c r="M133" s="54" t="s">
        <v>1</v>
      </c>
      <c r="N133" s="55" t="s">
        <v>37</v>
      </c>
      <c r="O133" s="55" t="s">
        <v>112</v>
      </c>
      <c r="P133" s="55" t="s">
        <v>113</v>
      </c>
      <c r="Q133" s="55" t="s">
        <v>114</v>
      </c>
      <c r="R133" s="55" t="s">
        <v>115</v>
      </c>
      <c r="S133" s="55" t="s">
        <v>116</v>
      </c>
      <c r="T133" s="56" t="s">
        <v>117</v>
      </c>
    </row>
    <row r="134" spans="2:65" s="1" customFormat="1" ht="22.9" customHeight="1">
      <c r="B134" s="28"/>
      <c r="C134" s="59" t="s">
        <v>670</v>
      </c>
      <c r="J134" s="156">
        <f>BK134</f>
        <v>0</v>
      </c>
      <c r="L134" s="28"/>
      <c r="M134" s="57"/>
      <c r="N134" s="49"/>
      <c r="O134" s="49"/>
      <c r="P134" s="104">
        <f>P135+P208+P384+P391</f>
        <v>455.36541800000003</v>
      </c>
      <c r="Q134" s="49"/>
      <c r="R134" s="104">
        <f>R135+R208+R384+R391</f>
        <v>3.9167962100000002</v>
      </c>
      <c r="S134" s="49"/>
      <c r="T134" s="105">
        <f>T135+T208+T384+T391</f>
        <v>7.5226547000000004</v>
      </c>
      <c r="AT134" s="16" t="s">
        <v>72</v>
      </c>
      <c r="AU134" s="16" t="s">
        <v>83</v>
      </c>
      <c r="BK134" s="106">
        <f>BK135+BK208+BK384+BK391</f>
        <v>0</v>
      </c>
    </row>
    <row r="135" spans="2:65" s="11" customFormat="1" ht="25.9" customHeight="1">
      <c r="B135" s="107"/>
      <c r="D135" s="108" t="s">
        <v>72</v>
      </c>
      <c r="E135" s="109" t="s">
        <v>118</v>
      </c>
      <c r="F135" s="109" t="s">
        <v>119</v>
      </c>
      <c r="J135" s="157">
        <f>BK135</f>
        <v>0</v>
      </c>
      <c r="L135" s="107"/>
      <c r="M135" s="110"/>
      <c r="P135" s="111">
        <f>P136+P147+P173+P200+P206</f>
        <v>115.55246300000003</v>
      </c>
      <c r="R135" s="111">
        <f>R136+R147+R173+R200+R206</f>
        <v>2.0592190000000001</v>
      </c>
      <c r="T135" s="112">
        <f>T136+T147+T173+T200+T206</f>
        <v>5.5453460000000003</v>
      </c>
      <c r="AR135" s="108" t="s">
        <v>78</v>
      </c>
      <c r="AT135" s="113" t="s">
        <v>72</v>
      </c>
      <c r="AU135" s="113" t="s">
        <v>73</v>
      </c>
      <c r="AY135" s="108" t="s">
        <v>120</v>
      </c>
      <c r="BK135" s="114">
        <f>BK136+BK147+BK173+BK200+BK206</f>
        <v>0</v>
      </c>
    </row>
    <row r="136" spans="2:65" s="11" customFormat="1" ht="22.9" customHeight="1">
      <c r="B136" s="107"/>
      <c r="D136" s="108" t="s">
        <v>72</v>
      </c>
      <c r="E136" s="115" t="s">
        <v>121</v>
      </c>
      <c r="F136" s="115" t="s">
        <v>122</v>
      </c>
      <c r="J136" s="158">
        <f>BK136</f>
        <v>0</v>
      </c>
      <c r="L136" s="107"/>
      <c r="M136" s="110"/>
      <c r="P136" s="111">
        <f>SUM(P137:P146)</f>
        <v>4.5591400000000002</v>
      </c>
      <c r="R136" s="111">
        <f>SUM(R137:R146)</f>
        <v>1.029479</v>
      </c>
      <c r="T136" s="112">
        <f>SUM(T137:T146)</f>
        <v>0</v>
      </c>
      <c r="AR136" s="108" t="s">
        <v>78</v>
      </c>
      <c r="AT136" s="113" t="s">
        <v>72</v>
      </c>
      <c r="AU136" s="113" t="s">
        <v>78</v>
      </c>
      <c r="AY136" s="108" t="s">
        <v>120</v>
      </c>
      <c r="BK136" s="114">
        <f>SUM(BK137:BK146)</f>
        <v>0</v>
      </c>
    </row>
    <row r="137" spans="2:65" s="1" customFormat="1" ht="33" customHeight="1">
      <c r="B137" s="116"/>
      <c r="C137" s="117" t="s">
        <v>78</v>
      </c>
      <c r="D137" s="117" t="s">
        <v>123</v>
      </c>
      <c r="E137" s="118" t="s">
        <v>124</v>
      </c>
      <c r="F137" s="119" t="s">
        <v>125</v>
      </c>
      <c r="G137" s="120" t="s">
        <v>126</v>
      </c>
      <c r="H137" s="121">
        <v>0.25</v>
      </c>
      <c r="I137" s="153">
        <v>0</v>
      </c>
      <c r="J137" s="153">
        <f>ROUND(I137*H137,2)</f>
        <v>0</v>
      </c>
      <c r="K137" s="122"/>
      <c r="L137" s="28"/>
      <c r="M137" s="123" t="s">
        <v>1</v>
      </c>
      <c r="N137" s="124" t="s">
        <v>39</v>
      </c>
      <c r="O137" s="125">
        <v>0.752</v>
      </c>
      <c r="P137" s="125">
        <f>O137*H137</f>
        <v>0.188</v>
      </c>
      <c r="Q137" s="125">
        <v>0.20269999999999999</v>
      </c>
      <c r="R137" s="125">
        <f>Q137*H137</f>
        <v>5.0674999999999998E-2</v>
      </c>
      <c r="S137" s="125">
        <v>0</v>
      </c>
      <c r="T137" s="126">
        <f>S137*H137</f>
        <v>0</v>
      </c>
      <c r="AR137" s="127" t="s">
        <v>127</v>
      </c>
      <c r="AT137" s="127" t="s">
        <v>123</v>
      </c>
      <c r="AU137" s="127" t="s">
        <v>128</v>
      </c>
      <c r="AY137" s="16" t="s">
        <v>120</v>
      </c>
      <c r="BE137" s="128">
        <f>IF(N137="základní",J137,0)</f>
        <v>0</v>
      </c>
      <c r="BF137" s="128">
        <f>IF(N137="snížená",J137,0)</f>
        <v>0</v>
      </c>
      <c r="BG137" s="128">
        <f>IF(N137="zákl. přenesená",J137,0)</f>
        <v>0</v>
      </c>
      <c r="BH137" s="128">
        <f>IF(N137="sníž. přenesená",J137,0)</f>
        <v>0</v>
      </c>
      <c r="BI137" s="128">
        <f>IF(N137="nulová",J137,0)</f>
        <v>0</v>
      </c>
      <c r="BJ137" s="16" t="s">
        <v>128</v>
      </c>
      <c r="BK137" s="128">
        <f>ROUND(I137*H137,2)</f>
        <v>0</v>
      </c>
      <c r="BL137" s="16" t="s">
        <v>127</v>
      </c>
      <c r="BM137" s="127" t="s">
        <v>129</v>
      </c>
    </row>
    <row r="138" spans="2:65" s="12" customFormat="1">
      <c r="B138" s="129"/>
      <c r="D138" s="130" t="s">
        <v>130</v>
      </c>
      <c r="E138" s="131" t="s">
        <v>1</v>
      </c>
      <c r="F138" s="132" t="s">
        <v>131</v>
      </c>
      <c r="H138" s="133">
        <v>0.25</v>
      </c>
      <c r="I138" s="13"/>
      <c r="J138" s="13"/>
      <c r="L138" s="129"/>
      <c r="M138" s="134"/>
      <c r="T138" s="135"/>
      <c r="AT138" s="131" t="s">
        <v>130</v>
      </c>
      <c r="AU138" s="131" t="s">
        <v>128</v>
      </c>
      <c r="AV138" s="12" t="s">
        <v>128</v>
      </c>
      <c r="AW138" s="12" t="s">
        <v>30</v>
      </c>
      <c r="AX138" s="12" t="s">
        <v>78</v>
      </c>
      <c r="AY138" s="131" t="s">
        <v>120</v>
      </c>
    </row>
    <row r="139" spans="2:65" s="1" customFormat="1" ht="24.2" customHeight="1">
      <c r="B139" s="116"/>
      <c r="C139" s="117" t="s">
        <v>128</v>
      </c>
      <c r="D139" s="117" t="s">
        <v>123</v>
      </c>
      <c r="E139" s="118" t="s">
        <v>132</v>
      </c>
      <c r="F139" s="119" t="s">
        <v>133</v>
      </c>
      <c r="G139" s="120" t="s">
        <v>134</v>
      </c>
      <c r="H139" s="121">
        <v>7.0000000000000001E-3</v>
      </c>
      <c r="I139" s="153">
        <v>0</v>
      </c>
      <c r="J139" s="153">
        <f>ROUND(I139*H139,2)</f>
        <v>0</v>
      </c>
      <c r="K139" s="122"/>
      <c r="L139" s="28"/>
      <c r="M139" s="123" t="s">
        <v>1</v>
      </c>
      <c r="N139" s="124" t="s">
        <v>39</v>
      </c>
      <c r="O139" s="125">
        <v>40.5</v>
      </c>
      <c r="P139" s="125">
        <f>O139*H139</f>
        <v>0.28350000000000003</v>
      </c>
      <c r="Q139" s="125">
        <v>1.0900000000000001</v>
      </c>
      <c r="R139" s="125">
        <f>Q139*H139</f>
        <v>7.6300000000000005E-3</v>
      </c>
      <c r="S139" s="125">
        <v>0</v>
      </c>
      <c r="T139" s="126">
        <f>S139*H139</f>
        <v>0</v>
      </c>
      <c r="AR139" s="127" t="s">
        <v>127</v>
      </c>
      <c r="AT139" s="127" t="s">
        <v>123</v>
      </c>
      <c r="AU139" s="127" t="s">
        <v>128</v>
      </c>
      <c r="AY139" s="16" t="s">
        <v>120</v>
      </c>
      <c r="BE139" s="128">
        <f>IF(N139="základní",J139,0)</f>
        <v>0</v>
      </c>
      <c r="BF139" s="128">
        <f>IF(N139="snížená",J139,0)</f>
        <v>0</v>
      </c>
      <c r="BG139" s="128">
        <f>IF(N139="zákl. přenesená",J139,0)</f>
        <v>0</v>
      </c>
      <c r="BH139" s="128">
        <f>IF(N139="sníž. přenesená",J139,0)</f>
        <v>0</v>
      </c>
      <c r="BI139" s="128">
        <f>IF(N139="nulová",J139,0)</f>
        <v>0</v>
      </c>
      <c r="BJ139" s="16" t="s">
        <v>128</v>
      </c>
      <c r="BK139" s="128">
        <f>ROUND(I139*H139,2)</f>
        <v>0</v>
      </c>
      <c r="BL139" s="16" t="s">
        <v>127</v>
      </c>
      <c r="BM139" s="127" t="s">
        <v>135</v>
      </c>
    </row>
    <row r="140" spans="2:65" s="12" customFormat="1">
      <c r="B140" s="129"/>
      <c r="D140" s="130" t="s">
        <v>130</v>
      </c>
      <c r="E140" s="131" t="s">
        <v>1</v>
      </c>
      <c r="F140" s="132" t="s">
        <v>136</v>
      </c>
      <c r="H140" s="133">
        <v>7.0000000000000001E-3</v>
      </c>
      <c r="I140" s="13"/>
      <c r="J140" s="13"/>
      <c r="L140" s="129"/>
      <c r="M140" s="134"/>
      <c r="T140" s="135"/>
      <c r="AT140" s="131" t="s">
        <v>130</v>
      </c>
      <c r="AU140" s="131" t="s">
        <v>128</v>
      </c>
      <c r="AV140" s="12" t="s">
        <v>128</v>
      </c>
      <c r="AW140" s="12" t="s">
        <v>30</v>
      </c>
      <c r="AX140" s="12" t="s">
        <v>78</v>
      </c>
      <c r="AY140" s="131" t="s">
        <v>120</v>
      </c>
    </row>
    <row r="141" spans="2:65" s="1" customFormat="1" ht="24.2" customHeight="1">
      <c r="B141" s="116"/>
      <c r="C141" s="117" t="s">
        <v>121</v>
      </c>
      <c r="D141" s="117" t="s">
        <v>123</v>
      </c>
      <c r="E141" s="118" t="s">
        <v>137</v>
      </c>
      <c r="F141" s="119" t="s">
        <v>138</v>
      </c>
      <c r="G141" s="120" t="s">
        <v>126</v>
      </c>
      <c r="H141" s="121">
        <v>4</v>
      </c>
      <c r="I141" s="153">
        <v>0</v>
      </c>
      <c r="J141" s="153">
        <f>ROUND(I141*H141,2)</f>
        <v>0</v>
      </c>
      <c r="K141" s="122"/>
      <c r="L141" s="28"/>
      <c r="M141" s="123" t="s">
        <v>1</v>
      </c>
      <c r="N141" s="124" t="s">
        <v>39</v>
      </c>
      <c r="O141" s="125">
        <v>0.68899999999999995</v>
      </c>
      <c r="P141" s="125">
        <f>O141*H141</f>
        <v>2.7559999999999998</v>
      </c>
      <c r="Q141" s="125">
        <v>0.12335</v>
      </c>
      <c r="R141" s="125">
        <f>Q141*H141</f>
        <v>0.49340000000000001</v>
      </c>
      <c r="S141" s="125">
        <v>0</v>
      </c>
      <c r="T141" s="126">
        <f>S141*H141</f>
        <v>0</v>
      </c>
      <c r="AR141" s="127" t="s">
        <v>139</v>
      </c>
      <c r="AT141" s="127" t="s">
        <v>123</v>
      </c>
      <c r="AU141" s="127" t="s">
        <v>128</v>
      </c>
      <c r="AY141" s="16" t="s">
        <v>120</v>
      </c>
      <c r="BE141" s="128">
        <f>IF(N141="základní",J141,0)</f>
        <v>0</v>
      </c>
      <c r="BF141" s="128">
        <f>IF(N141="snížená",J141,0)</f>
        <v>0</v>
      </c>
      <c r="BG141" s="128">
        <f>IF(N141="zákl. přenesená",J141,0)</f>
        <v>0</v>
      </c>
      <c r="BH141" s="128">
        <f>IF(N141="sníž. přenesená",J141,0)</f>
        <v>0</v>
      </c>
      <c r="BI141" s="128">
        <f>IF(N141="nulová",J141,0)</f>
        <v>0</v>
      </c>
      <c r="BJ141" s="16" t="s">
        <v>128</v>
      </c>
      <c r="BK141" s="128">
        <f>ROUND(I141*H141,2)</f>
        <v>0</v>
      </c>
      <c r="BL141" s="16" t="s">
        <v>139</v>
      </c>
      <c r="BM141" s="127" t="s">
        <v>140</v>
      </c>
    </row>
    <row r="142" spans="2:65" s="12" customFormat="1">
      <c r="B142" s="129"/>
      <c r="D142" s="130" t="s">
        <v>130</v>
      </c>
      <c r="E142" s="131" t="s">
        <v>1</v>
      </c>
      <c r="F142" s="132" t="s">
        <v>141</v>
      </c>
      <c r="H142" s="133">
        <v>2.6</v>
      </c>
      <c r="I142" s="13"/>
      <c r="J142" s="13"/>
      <c r="L142" s="129"/>
      <c r="M142" s="134"/>
      <c r="T142" s="135"/>
      <c r="AT142" s="131" t="s">
        <v>130</v>
      </c>
      <c r="AU142" s="131" t="s">
        <v>128</v>
      </c>
      <c r="AV142" s="12" t="s">
        <v>128</v>
      </c>
      <c r="AW142" s="12" t="s">
        <v>30</v>
      </c>
      <c r="AX142" s="12" t="s">
        <v>73</v>
      </c>
      <c r="AY142" s="131" t="s">
        <v>120</v>
      </c>
    </row>
    <row r="143" spans="2:65" s="12" customFormat="1">
      <c r="B143" s="129"/>
      <c r="D143" s="130" t="s">
        <v>130</v>
      </c>
      <c r="E143" s="131" t="s">
        <v>1</v>
      </c>
      <c r="F143" s="132" t="s">
        <v>142</v>
      </c>
      <c r="H143" s="133">
        <v>1.4</v>
      </c>
      <c r="I143" s="13"/>
      <c r="J143" s="13"/>
      <c r="L143" s="129"/>
      <c r="M143" s="134"/>
      <c r="T143" s="135"/>
      <c r="AT143" s="131" t="s">
        <v>130</v>
      </c>
      <c r="AU143" s="131" t="s">
        <v>128</v>
      </c>
      <c r="AV143" s="12" t="s">
        <v>128</v>
      </c>
      <c r="AW143" s="12" t="s">
        <v>30</v>
      </c>
      <c r="AX143" s="12" t="s">
        <v>73</v>
      </c>
      <c r="AY143" s="131" t="s">
        <v>120</v>
      </c>
    </row>
    <row r="144" spans="2:65" s="13" customFormat="1">
      <c r="B144" s="136"/>
      <c r="D144" s="130" t="s">
        <v>130</v>
      </c>
      <c r="E144" s="137" t="s">
        <v>1</v>
      </c>
      <c r="F144" s="165" t="s">
        <v>143</v>
      </c>
      <c r="G144" s="166"/>
      <c r="H144" s="167">
        <v>4</v>
      </c>
      <c r="L144" s="136"/>
      <c r="M144" s="138"/>
      <c r="T144" s="139"/>
      <c r="AT144" s="137" t="s">
        <v>130</v>
      </c>
      <c r="AU144" s="137" t="s">
        <v>128</v>
      </c>
      <c r="AV144" s="13" t="s">
        <v>127</v>
      </c>
      <c r="AW144" s="13" t="s">
        <v>30</v>
      </c>
      <c r="AX144" s="13" t="s">
        <v>78</v>
      </c>
      <c r="AY144" s="137" t="s">
        <v>120</v>
      </c>
    </row>
    <row r="145" spans="2:65" s="1" customFormat="1" ht="33" customHeight="1">
      <c r="B145" s="116"/>
      <c r="C145" s="117" t="s">
        <v>127</v>
      </c>
      <c r="D145" s="117" t="s">
        <v>123</v>
      </c>
      <c r="E145" s="118" t="s">
        <v>144</v>
      </c>
      <c r="F145" s="119" t="s">
        <v>145</v>
      </c>
      <c r="G145" s="120" t="s">
        <v>146</v>
      </c>
      <c r="H145" s="121">
        <v>0.36</v>
      </c>
      <c r="I145" s="153">
        <v>0</v>
      </c>
      <c r="J145" s="153">
        <f>ROUND(I145*H145,2)</f>
        <v>0</v>
      </c>
      <c r="K145" s="122"/>
      <c r="L145" s="28"/>
      <c r="M145" s="123" t="s">
        <v>1</v>
      </c>
      <c r="N145" s="124" t="s">
        <v>39</v>
      </c>
      <c r="O145" s="125">
        <v>3.6989999999999998</v>
      </c>
      <c r="P145" s="125">
        <f>O145*H145</f>
        <v>1.3316399999999999</v>
      </c>
      <c r="Q145" s="125">
        <v>1.3271500000000001</v>
      </c>
      <c r="R145" s="125">
        <f>Q145*H145</f>
        <v>0.47777399999999998</v>
      </c>
      <c r="S145" s="125">
        <v>0</v>
      </c>
      <c r="T145" s="126">
        <f>S145*H145</f>
        <v>0</v>
      </c>
      <c r="AR145" s="127" t="s">
        <v>127</v>
      </c>
      <c r="AT145" s="127" t="s">
        <v>123</v>
      </c>
      <c r="AU145" s="127" t="s">
        <v>128</v>
      </c>
      <c r="AY145" s="16" t="s">
        <v>120</v>
      </c>
      <c r="BE145" s="128">
        <f>IF(N145="základní",J145,0)</f>
        <v>0</v>
      </c>
      <c r="BF145" s="128">
        <f>IF(N145="snížená",J145,0)</f>
        <v>0</v>
      </c>
      <c r="BG145" s="128">
        <f>IF(N145="zákl. přenesená",J145,0)</f>
        <v>0</v>
      </c>
      <c r="BH145" s="128">
        <f>IF(N145="sníž. přenesená",J145,0)</f>
        <v>0</v>
      </c>
      <c r="BI145" s="128">
        <f>IF(N145="nulová",J145,0)</f>
        <v>0</v>
      </c>
      <c r="BJ145" s="16" t="s">
        <v>128</v>
      </c>
      <c r="BK145" s="128">
        <f>ROUND(I145*H145,2)</f>
        <v>0</v>
      </c>
      <c r="BL145" s="16" t="s">
        <v>127</v>
      </c>
      <c r="BM145" s="127" t="s">
        <v>147</v>
      </c>
    </row>
    <row r="146" spans="2:65" s="12" customFormat="1">
      <c r="B146" s="129"/>
      <c r="D146" s="130" t="s">
        <v>130</v>
      </c>
      <c r="E146" s="131" t="s">
        <v>1</v>
      </c>
      <c r="F146" s="165" t="s">
        <v>148</v>
      </c>
      <c r="G146" s="166"/>
      <c r="H146" s="167">
        <v>0.36</v>
      </c>
      <c r="I146" s="13"/>
      <c r="J146" s="13"/>
      <c r="L146" s="129"/>
      <c r="M146" s="134"/>
      <c r="T146" s="135"/>
      <c r="AT146" s="131" t="s">
        <v>130</v>
      </c>
      <c r="AU146" s="131" t="s">
        <v>128</v>
      </c>
      <c r="AV146" s="12" t="s">
        <v>128</v>
      </c>
      <c r="AW146" s="12" t="s">
        <v>30</v>
      </c>
      <c r="AX146" s="12" t="s">
        <v>78</v>
      </c>
      <c r="AY146" s="131" t="s">
        <v>120</v>
      </c>
    </row>
    <row r="147" spans="2:65" s="11" customFormat="1" ht="22.9" customHeight="1">
      <c r="B147" s="107"/>
      <c r="D147" s="108" t="s">
        <v>72</v>
      </c>
      <c r="E147" s="115" t="s">
        <v>149</v>
      </c>
      <c r="F147" s="168" t="s">
        <v>150</v>
      </c>
      <c r="G147" s="169"/>
      <c r="H147" s="169"/>
      <c r="I147" s="154"/>
      <c r="J147" s="158">
        <f>BK147</f>
        <v>0</v>
      </c>
      <c r="L147" s="107"/>
      <c r="M147" s="110"/>
      <c r="P147" s="111">
        <f>SUM(P148:P172)</f>
        <v>19.689</v>
      </c>
      <c r="R147" s="111">
        <f>SUM(R148:R172)</f>
        <v>1.01074</v>
      </c>
      <c r="T147" s="112">
        <f>SUM(T148:T172)</f>
        <v>0</v>
      </c>
      <c r="AR147" s="108" t="s">
        <v>78</v>
      </c>
      <c r="AT147" s="113" t="s">
        <v>72</v>
      </c>
      <c r="AU147" s="113" t="s">
        <v>78</v>
      </c>
      <c r="AY147" s="108" t="s">
        <v>120</v>
      </c>
      <c r="BK147" s="114">
        <f>SUM(BK148:BK172)</f>
        <v>0</v>
      </c>
    </row>
    <row r="148" spans="2:65" s="1" customFormat="1" ht="24.2" customHeight="1">
      <c r="B148" s="116"/>
      <c r="C148" s="117" t="s">
        <v>151</v>
      </c>
      <c r="D148" s="117" t="s">
        <v>123</v>
      </c>
      <c r="E148" s="118" t="s">
        <v>152</v>
      </c>
      <c r="F148" s="119" t="s">
        <v>153</v>
      </c>
      <c r="G148" s="120" t="s">
        <v>126</v>
      </c>
      <c r="H148" s="121">
        <v>4</v>
      </c>
      <c r="I148" s="153">
        <v>0</v>
      </c>
      <c r="J148" s="153">
        <f>ROUND(I148*H148,2)</f>
        <v>0</v>
      </c>
      <c r="K148" s="122"/>
      <c r="L148" s="28"/>
      <c r="M148" s="123" t="s">
        <v>1</v>
      </c>
      <c r="N148" s="124" t="s">
        <v>39</v>
      </c>
      <c r="O148" s="125">
        <v>0.36</v>
      </c>
      <c r="P148" s="125">
        <f>O148*H148</f>
        <v>1.44</v>
      </c>
      <c r="Q148" s="125">
        <v>4.3800000000000002E-3</v>
      </c>
      <c r="R148" s="125">
        <f>Q148*H148</f>
        <v>1.7520000000000001E-2</v>
      </c>
      <c r="S148" s="125">
        <v>0</v>
      </c>
      <c r="T148" s="126">
        <f>S148*H148</f>
        <v>0</v>
      </c>
      <c r="AR148" s="127" t="s">
        <v>127</v>
      </c>
      <c r="AT148" s="127" t="s">
        <v>123</v>
      </c>
      <c r="AU148" s="127" t="s">
        <v>128</v>
      </c>
      <c r="AY148" s="16" t="s">
        <v>120</v>
      </c>
      <c r="BE148" s="128">
        <f>IF(N148="základní",J148,0)</f>
        <v>0</v>
      </c>
      <c r="BF148" s="128">
        <f>IF(N148="snížená",J148,0)</f>
        <v>0</v>
      </c>
      <c r="BG148" s="128">
        <f>IF(N148="zákl. přenesená",J148,0)</f>
        <v>0</v>
      </c>
      <c r="BH148" s="128">
        <f>IF(N148="sníž. přenesená",J148,0)</f>
        <v>0</v>
      </c>
      <c r="BI148" s="128">
        <f>IF(N148="nulová",J148,0)</f>
        <v>0</v>
      </c>
      <c r="BJ148" s="16" t="s">
        <v>128</v>
      </c>
      <c r="BK148" s="128">
        <f>ROUND(I148*H148,2)</f>
        <v>0</v>
      </c>
      <c r="BL148" s="16" t="s">
        <v>127</v>
      </c>
      <c r="BM148" s="127" t="s">
        <v>154</v>
      </c>
    </row>
    <row r="149" spans="2:65" s="1" customFormat="1" ht="24.2" customHeight="1">
      <c r="B149" s="116"/>
      <c r="C149" s="117" t="s">
        <v>149</v>
      </c>
      <c r="D149" s="117" t="s">
        <v>123</v>
      </c>
      <c r="E149" s="118" t="s">
        <v>155</v>
      </c>
      <c r="F149" s="119" t="s">
        <v>156</v>
      </c>
      <c r="G149" s="120" t="s">
        <v>157</v>
      </c>
      <c r="H149" s="121">
        <v>3</v>
      </c>
      <c r="I149" s="153">
        <v>0</v>
      </c>
      <c r="J149" s="153">
        <f>ROUND(I149*H149,2)</f>
        <v>0</v>
      </c>
      <c r="K149" s="122"/>
      <c r="L149" s="28"/>
      <c r="M149" s="123" t="s">
        <v>1</v>
      </c>
      <c r="N149" s="124" t="s">
        <v>39</v>
      </c>
      <c r="O149" s="125">
        <v>0.72499999999999998</v>
      </c>
      <c r="P149" s="125">
        <f>O149*H149</f>
        <v>2.1749999999999998</v>
      </c>
      <c r="Q149" s="125">
        <v>4.1500000000000002E-2</v>
      </c>
      <c r="R149" s="125">
        <f>Q149*H149</f>
        <v>0.1245</v>
      </c>
      <c r="S149" s="125">
        <v>0</v>
      </c>
      <c r="T149" s="126">
        <f>S149*H149</f>
        <v>0</v>
      </c>
      <c r="AR149" s="127" t="s">
        <v>127</v>
      </c>
      <c r="AT149" s="127" t="s">
        <v>123</v>
      </c>
      <c r="AU149" s="127" t="s">
        <v>128</v>
      </c>
      <c r="AY149" s="16" t="s">
        <v>120</v>
      </c>
      <c r="BE149" s="128">
        <f>IF(N149="základní",J149,0)</f>
        <v>0</v>
      </c>
      <c r="BF149" s="128">
        <f>IF(N149="snížená",J149,0)</f>
        <v>0</v>
      </c>
      <c r="BG149" s="128">
        <f>IF(N149="zákl. přenesená",J149,0)</f>
        <v>0</v>
      </c>
      <c r="BH149" s="128">
        <f>IF(N149="sníž. přenesená",J149,0)</f>
        <v>0</v>
      </c>
      <c r="BI149" s="128">
        <f>IF(N149="nulová",J149,0)</f>
        <v>0</v>
      </c>
      <c r="BJ149" s="16" t="s">
        <v>128</v>
      </c>
      <c r="BK149" s="128">
        <f>ROUND(I149*H149,2)</f>
        <v>0</v>
      </c>
      <c r="BL149" s="16" t="s">
        <v>127</v>
      </c>
      <c r="BM149" s="127" t="s">
        <v>158</v>
      </c>
    </row>
    <row r="150" spans="2:65" s="12" customFormat="1">
      <c r="B150" s="129"/>
      <c r="D150" s="130" t="s">
        <v>130</v>
      </c>
      <c r="E150" s="131" t="s">
        <v>1</v>
      </c>
      <c r="F150" s="165" t="s">
        <v>159</v>
      </c>
      <c r="G150" s="166"/>
      <c r="H150" s="167">
        <v>1</v>
      </c>
      <c r="I150" s="13"/>
      <c r="J150" s="13"/>
      <c r="L150" s="129"/>
      <c r="M150" s="134"/>
      <c r="T150" s="135"/>
      <c r="AT150" s="131" t="s">
        <v>130</v>
      </c>
      <c r="AU150" s="131" t="s">
        <v>128</v>
      </c>
      <c r="AV150" s="12" t="s">
        <v>128</v>
      </c>
      <c r="AW150" s="12" t="s">
        <v>30</v>
      </c>
      <c r="AX150" s="12" t="s">
        <v>73</v>
      </c>
      <c r="AY150" s="131" t="s">
        <v>120</v>
      </c>
    </row>
    <row r="151" spans="2:65" s="12" customFormat="1">
      <c r="B151" s="129"/>
      <c r="D151" s="130" t="s">
        <v>130</v>
      </c>
      <c r="E151" s="131" t="s">
        <v>1</v>
      </c>
      <c r="F151" s="165" t="s">
        <v>160</v>
      </c>
      <c r="G151" s="166"/>
      <c r="H151" s="167">
        <v>1</v>
      </c>
      <c r="I151" s="13"/>
      <c r="J151" s="13"/>
      <c r="L151" s="129"/>
      <c r="M151" s="134"/>
      <c r="T151" s="135"/>
      <c r="AT151" s="131" t="s">
        <v>130</v>
      </c>
      <c r="AU151" s="131" t="s">
        <v>128</v>
      </c>
      <c r="AV151" s="12" t="s">
        <v>128</v>
      </c>
      <c r="AW151" s="12" t="s">
        <v>30</v>
      </c>
      <c r="AX151" s="12" t="s">
        <v>73</v>
      </c>
      <c r="AY151" s="131" t="s">
        <v>120</v>
      </c>
    </row>
    <row r="152" spans="2:65" s="12" customFormat="1">
      <c r="B152" s="129"/>
      <c r="D152" s="130" t="s">
        <v>130</v>
      </c>
      <c r="E152" s="131" t="s">
        <v>1</v>
      </c>
      <c r="F152" s="165" t="s">
        <v>161</v>
      </c>
      <c r="G152" s="166"/>
      <c r="H152" s="167">
        <v>1</v>
      </c>
      <c r="I152" s="13"/>
      <c r="J152" s="13"/>
      <c r="L152" s="129"/>
      <c r="M152" s="134"/>
      <c r="T152" s="135"/>
      <c r="AT152" s="131" t="s">
        <v>130</v>
      </c>
      <c r="AU152" s="131" t="s">
        <v>128</v>
      </c>
      <c r="AV152" s="12" t="s">
        <v>128</v>
      </c>
      <c r="AW152" s="12" t="s">
        <v>30</v>
      </c>
      <c r="AX152" s="12" t="s">
        <v>73</v>
      </c>
      <c r="AY152" s="131" t="s">
        <v>120</v>
      </c>
    </row>
    <row r="153" spans="2:65" s="13" customFormat="1">
      <c r="B153" s="136"/>
      <c r="D153" s="130" t="s">
        <v>130</v>
      </c>
      <c r="E153" s="137" t="s">
        <v>1</v>
      </c>
      <c r="F153" s="165" t="s">
        <v>143</v>
      </c>
      <c r="G153" s="166"/>
      <c r="H153" s="167">
        <v>3</v>
      </c>
      <c r="L153" s="136"/>
      <c r="M153" s="138"/>
      <c r="T153" s="139"/>
      <c r="AT153" s="137" t="s">
        <v>130</v>
      </c>
      <c r="AU153" s="137" t="s">
        <v>128</v>
      </c>
      <c r="AV153" s="13" t="s">
        <v>127</v>
      </c>
      <c r="AW153" s="13" t="s">
        <v>30</v>
      </c>
      <c r="AX153" s="13" t="s">
        <v>78</v>
      </c>
      <c r="AY153" s="137" t="s">
        <v>120</v>
      </c>
    </row>
    <row r="154" spans="2:65" s="1" customFormat="1" ht="24.2" customHeight="1">
      <c r="B154" s="116"/>
      <c r="C154" s="117" t="s">
        <v>162</v>
      </c>
      <c r="D154" s="117" t="s">
        <v>123</v>
      </c>
      <c r="E154" s="118" t="s">
        <v>163</v>
      </c>
      <c r="F154" s="119" t="s">
        <v>164</v>
      </c>
      <c r="G154" s="120" t="s">
        <v>157</v>
      </c>
      <c r="H154" s="121">
        <v>4</v>
      </c>
      <c r="I154" s="153">
        <v>0</v>
      </c>
      <c r="J154" s="153">
        <f>ROUND(I154*H154,2)</f>
        <v>0</v>
      </c>
      <c r="K154" s="122"/>
      <c r="L154" s="28"/>
      <c r="M154" s="123" t="s">
        <v>1</v>
      </c>
      <c r="N154" s="124" t="s">
        <v>39</v>
      </c>
      <c r="O154" s="125">
        <v>2.431</v>
      </c>
      <c r="P154" s="125">
        <f>O154*H154</f>
        <v>9.7240000000000002</v>
      </c>
      <c r="Q154" s="125">
        <v>0.1575</v>
      </c>
      <c r="R154" s="125">
        <f>Q154*H154</f>
        <v>0.63</v>
      </c>
      <c r="S154" s="125">
        <v>0</v>
      </c>
      <c r="T154" s="126">
        <f>S154*H154</f>
        <v>0</v>
      </c>
      <c r="AR154" s="127" t="s">
        <v>127</v>
      </c>
      <c r="AT154" s="127" t="s">
        <v>123</v>
      </c>
      <c r="AU154" s="127" t="s">
        <v>128</v>
      </c>
      <c r="AY154" s="16" t="s">
        <v>120</v>
      </c>
      <c r="BE154" s="128">
        <f>IF(N154="základní",J154,0)</f>
        <v>0</v>
      </c>
      <c r="BF154" s="128">
        <f>IF(N154="snížená",J154,0)</f>
        <v>0</v>
      </c>
      <c r="BG154" s="128">
        <f>IF(N154="zákl. přenesená",J154,0)</f>
        <v>0</v>
      </c>
      <c r="BH154" s="128">
        <f>IF(N154="sníž. přenesená",J154,0)</f>
        <v>0</v>
      </c>
      <c r="BI154" s="128">
        <f>IF(N154="nulová",J154,0)</f>
        <v>0</v>
      </c>
      <c r="BJ154" s="16" t="s">
        <v>128</v>
      </c>
      <c r="BK154" s="128">
        <f>ROUND(I154*H154,2)</f>
        <v>0</v>
      </c>
      <c r="BL154" s="16" t="s">
        <v>127</v>
      </c>
      <c r="BM154" s="127" t="s">
        <v>165</v>
      </c>
    </row>
    <row r="155" spans="2:65" s="12" customFormat="1">
      <c r="B155" s="129"/>
      <c r="D155" s="130" t="s">
        <v>130</v>
      </c>
      <c r="E155" s="131" t="s">
        <v>1</v>
      </c>
      <c r="F155" s="165" t="s">
        <v>159</v>
      </c>
      <c r="G155" s="166"/>
      <c r="H155" s="167">
        <v>1</v>
      </c>
      <c r="I155" s="13"/>
      <c r="J155" s="13"/>
      <c r="L155" s="129"/>
      <c r="M155" s="134"/>
      <c r="T155" s="135"/>
      <c r="AT155" s="131" t="s">
        <v>130</v>
      </c>
      <c r="AU155" s="131" t="s">
        <v>128</v>
      </c>
      <c r="AV155" s="12" t="s">
        <v>128</v>
      </c>
      <c r="AW155" s="12" t="s">
        <v>30</v>
      </c>
      <c r="AX155" s="12" t="s">
        <v>73</v>
      </c>
      <c r="AY155" s="131" t="s">
        <v>120</v>
      </c>
    </row>
    <row r="156" spans="2:65" s="12" customFormat="1">
      <c r="B156" s="129"/>
      <c r="D156" s="130" t="s">
        <v>130</v>
      </c>
      <c r="E156" s="131" t="s">
        <v>1</v>
      </c>
      <c r="F156" s="165" t="s">
        <v>160</v>
      </c>
      <c r="G156" s="166"/>
      <c r="H156" s="167">
        <v>1</v>
      </c>
      <c r="I156" s="13"/>
      <c r="J156" s="13"/>
      <c r="L156" s="129"/>
      <c r="M156" s="134"/>
      <c r="T156" s="135"/>
      <c r="AT156" s="131" t="s">
        <v>130</v>
      </c>
      <c r="AU156" s="131" t="s">
        <v>128</v>
      </c>
      <c r="AV156" s="12" t="s">
        <v>128</v>
      </c>
      <c r="AW156" s="12" t="s">
        <v>30</v>
      </c>
      <c r="AX156" s="12" t="s">
        <v>73</v>
      </c>
      <c r="AY156" s="131" t="s">
        <v>120</v>
      </c>
    </row>
    <row r="157" spans="2:65" s="12" customFormat="1">
      <c r="B157" s="129"/>
      <c r="D157" s="130" t="s">
        <v>130</v>
      </c>
      <c r="E157" s="131" t="s">
        <v>1</v>
      </c>
      <c r="F157" s="165" t="s">
        <v>161</v>
      </c>
      <c r="G157" s="166"/>
      <c r="H157" s="167">
        <v>1</v>
      </c>
      <c r="I157" s="13"/>
      <c r="J157" s="13"/>
      <c r="L157" s="129"/>
      <c r="M157" s="134"/>
      <c r="T157" s="135"/>
      <c r="AT157" s="131" t="s">
        <v>130</v>
      </c>
      <c r="AU157" s="131" t="s">
        <v>128</v>
      </c>
      <c r="AV157" s="12" t="s">
        <v>128</v>
      </c>
      <c r="AW157" s="12" t="s">
        <v>30</v>
      </c>
      <c r="AX157" s="12" t="s">
        <v>73</v>
      </c>
      <c r="AY157" s="131" t="s">
        <v>120</v>
      </c>
    </row>
    <row r="158" spans="2:65" s="12" customFormat="1">
      <c r="B158" s="129"/>
      <c r="D158" s="130" t="s">
        <v>130</v>
      </c>
      <c r="E158" s="131" t="s">
        <v>1</v>
      </c>
      <c r="F158" s="165" t="s">
        <v>166</v>
      </c>
      <c r="G158" s="166"/>
      <c r="H158" s="167">
        <v>1</v>
      </c>
      <c r="I158" s="13"/>
      <c r="J158" s="13"/>
      <c r="L158" s="129"/>
      <c r="M158" s="134"/>
      <c r="T158" s="135"/>
      <c r="AT158" s="131" t="s">
        <v>130</v>
      </c>
      <c r="AU158" s="131" t="s">
        <v>128</v>
      </c>
      <c r="AV158" s="12" t="s">
        <v>128</v>
      </c>
      <c r="AW158" s="12" t="s">
        <v>30</v>
      </c>
      <c r="AX158" s="12" t="s">
        <v>73</v>
      </c>
      <c r="AY158" s="131" t="s">
        <v>120</v>
      </c>
    </row>
    <row r="159" spans="2:65" s="13" customFormat="1">
      <c r="B159" s="136"/>
      <c r="D159" s="130" t="s">
        <v>130</v>
      </c>
      <c r="E159" s="137" t="s">
        <v>1</v>
      </c>
      <c r="F159" s="165" t="s">
        <v>143</v>
      </c>
      <c r="G159" s="166"/>
      <c r="H159" s="167">
        <v>4</v>
      </c>
      <c r="L159" s="136"/>
      <c r="M159" s="138"/>
      <c r="T159" s="139"/>
      <c r="AT159" s="137" t="s">
        <v>130</v>
      </c>
      <c r="AU159" s="137" t="s">
        <v>128</v>
      </c>
      <c r="AV159" s="13" t="s">
        <v>127</v>
      </c>
      <c r="AW159" s="13" t="s">
        <v>30</v>
      </c>
      <c r="AX159" s="13" t="s">
        <v>78</v>
      </c>
      <c r="AY159" s="137" t="s">
        <v>120</v>
      </c>
    </row>
    <row r="160" spans="2:65" s="1" customFormat="1" ht="33" customHeight="1">
      <c r="B160" s="116"/>
      <c r="C160" s="117" t="s">
        <v>167</v>
      </c>
      <c r="D160" s="117" t="s">
        <v>123</v>
      </c>
      <c r="E160" s="118" t="s">
        <v>168</v>
      </c>
      <c r="F160" s="119" t="s">
        <v>169</v>
      </c>
      <c r="G160" s="120" t="s">
        <v>157</v>
      </c>
      <c r="H160" s="121">
        <v>2</v>
      </c>
      <c r="I160" s="153">
        <v>0</v>
      </c>
      <c r="J160" s="153">
        <f>ROUND(I160*H160,2)</f>
        <v>0</v>
      </c>
      <c r="K160" s="122"/>
      <c r="L160" s="28"/>
      <c r="M160" s="123" t="s">
        <v>1</v>
      </c>
      <c r="N160" s="124" t="s">
        <v>39</v>
      </c>
      <c r="O160" s="125">
        <v>1.258</v>
      </c>
      <c r="P160" s="125">
        <f>O160*H160</f>
        <v>2.516</v>
      </c>
      <c r="Q160" s="125">
        <v>1.2109999999999999E-2</v>
      </c>
      <c r="R160" s="125">
        <f>Q160*H160</f>
        <v>2.4219999999999998E-2</v>
      </c>
      <c r="S160" s="125">
        <v>0</v>
      </c>
      <c r="T160" s="126">
        <f>S160*H160</f>
        <v>0</v>
      </c>
      <c r="AR160" s="127" t="s">
        <v>127</v>
      </c>
      <c r="AT160" s="127" t="s">
        <v>123</v>
      </c>
      <c r="AU160" s="127" t="s">
        <v>128</v>
      </c>
      <c r="AY160" s="16" t="s">
        <v>120</v>
      </c>
      <c r="BE160" s="128">
        <f>IF(N160="základní",J160,0)</f>
        <v>0</v>
      </c>
      <c r="BF160" s="128">
        <f>IF(N160="snížená",J160,0)</f>
        <v>0</v>
      </c>
      <c r="BG160" s="128">
        <f>IF(N160="zákl. přenesená",J160,0)</f>
        <v>0</v>
      </c>
      <c r="BH160" s="128">
        <f>IF(N160="sníž. přenesená",J160,0)</f>
        <v>0</v>
      </c>
      <c r="BI160" s="128">
        <f>IF(N160="nulová",J160,0)</f>
        <v>0</v>
      </c>
      <c r="BJ160" s="16" t="s">
        <v>128</v>
      </c>
      <c r="BK160" s="128">
        <f>ROUND(I160*H160,2)</f>
        <v>0</v>
      </c>
      <c r="BL160" s="16" t="s">
        <v>127</v>
      </c>
      <c r="BM160" s="127" t="s">
        <v>170</v>
      </c>
    </row>
    <row r="161" spans="2:65" s="12" customFormat="1">
      <c r="B161" s="129"/>
      <c r="D161" s="130" t="s">
        <v>130</v>
      </c>
      <c r="E161" s="131" t="s">
        <v>1</v>
      </c>
      <c r="F161" s="165" t="s">
        <v>161</v>
      </c>
      <c r="G161" s="166"/>
      <c r="H161" s="167">
        <v>1</v>
      </c>
      <c r="I161" s="13"/>
      <c r="J161" s="13"/>
      <c r="L161" s="129"/>
      <c r="M161" s="134"/>
      <c r="T161" s="135"/>
      <c r="AT161" s="131" t="s">
        <v>130</v>
      </c>
      <c r="AU161" s="131" t="s">
        <v>128</v>
      </c>
      <c r="AV161" s="12" t="s">
        <v>128</v>
      </c>
      <c r="AW161" s="12" t="s">
        <v>30</v>
      </c>
      <c r="AX161" s="12" t="s">
        <v>73</v>
      </c>
      <c r="AY161" s="131" t="s">
        <v>120</v>
      </c>
    </row>
    <row r="162" spans="2:65" s="12" customFormat="1">
      <c r="B162" s="129"/>
      <c r="D162" s="130" t="s">
        <v>130</v>
      </c>
      <c r="E162" s="131" t="s">
        <v>1</v>
      </c>
      <c r="F162" s="165" t="s">
        <v>171</v>
      </c>
      <c r="G162" s="166"/>
      <c r="H162" s="167">
        <v>1</v>
      </c>
      <c r="I162" s="13"/>
      <c r="J162" s="13"/>
      <c r="L162" s="129"/>
      <c r="M162" s="134"/>
      <c r="T162" s="135"/>
      <c r="AT162" s="131" t="s">
        <v>130</v>
      </c>
      <c r="AU162" s="131" t="s">
        <v>128</v>
      </c>
      <c r="AV162" s="12" t="s">
        <v>128</v>
      </c>
      <c r="AW162" s="12" t="s">
        <v>30</v>
      </c>
      <c r="AX162" s="12" t="s">
        <v>73</v>
      </c>
      <c r="AY162" s="131" t="s">
        <v>120</v>
      </c>
    </row>
    <row r="163" spans="2:65" s="13" customFormat="1">
      <c r="B163" s="136"/>
      <c r="D163" s="130" t="s">
        <v>130</v>
      </c>
      <c r="E163" s="137" t="s">
        <v>1</v>
      </c>
      <c r="F163" s="165" t="s">
        <v>143</v>
      </c>
      <c r="G163" s="166"/>
      <c r="H163" s="167">
        <v>2</v>
      </c>
      <c r="L163" s="136"/>
      <c r="M163" s="138"/>
      <c r="T163" s="139"/>
      <c r="AT163" s="137" t="s">
        <v>130</v>
      </c>
      <c r="AU163" s="137" t="s">
        <v>128</v>
      </c>
      <c r="AV163" s="13" t="s">
        <v>127</v>
      </c>
      <c r="AW163" s="13" t="s">
        <v>30</v>
      </c>
      <c r="AX163" s="13" t="s">
        <v>78</v>
      </c>
      <c r="AY163" s="137" t="s">
        <v>120</v>
      </c>
    </row>
    <row r="164" spans="2:65" s="1" customFormat="1" ht="24.2" customHeight="1">
      <c r="B164" s="116"/>
      <c r="C164" s="117" t="s">
        <v>172</v>
      </c>
      <c r="D164" s="117" t="s">
        <v>123</v>
      </c>
      <c r="E164" s="118" t="s">
        <v>173</v>
      </c>
      <c r="F164" s="119" t="s">
        <v>174</v>
      </c>
      <c r="G164" s="120" t="s">
        <v>126</v>
      </c>
      <c r="H164" s="121">
        <v>1</v>
      </c>
      <c r="I164" s="153">
        <v>0</v>
      </c>
      <c r="J164" s="153">
        <f>ROUND(I164*H164,2)</f>
        <v>0</v>
      </c>
      <c r="K164" s="122"/>
      <c r="L164" s="28"/>
      <c r="M164" s="123" t="s">
        <v>1</v>
      </c>
      <c r="N164" s="124" t="s">
        <v>39</v>
      </c>
      <c r="O164" s="125">
        <v>0.62</v>
      </c>
      <c r="P164" s="125">
        <f>O164*H164</f>
        <v>0.62</v>
      </c>
      <c r="Q164" s="125">
        <v>9.3359999999999999E-2</v>
      </c>
      <c r="R164" s="125">
        <f>Q164*H164</f>
        <v>9.3359999999999999E-2</v>
      </c>
      <c r="S164" s="125">
        <v>0</v>
      </c>
      <c r="T164" s="126">
        <f>S164*H164</f>
        <v>0</v>
      </c>
      <c r="AR164" s="127" t="s">
        <v>127</v>
      </c>
      <c r="AT164" s="127" t="s">
        <v>123</v>
      </c>
      <c r="AU164" s="127" t="s">
        <v>128</v>
      </c>
      <c r="AY164" s="16" t="s">
        <v>120</v>
      </c>
      <c r="BE164" s="128">
        <f>IF(N164="základní",J164,0)</f>
        <v>0</v>
      </c>
      <c r="BF164" s="128">
        <f>IF(N164="snížená",J164,0)</f>
        <v>0</v>
      </c>
      <c r="BG164" s="128">
        <f>IF(N164="zákl. přenesená",J164,0)</f>
        <v>0</v>
      </c>
      <c r="BH164" s="128">
        <f>IF(N164="sníž. přenesená",J164,0)</f>
        <v>0</v>
      </c>
      <c r="BI164" s="128">
        <f>IF(N164="nulová",J164,0)</f>
        <v>0</v>
      </c>
      <c r="BJ164" s="16" t="s">
        <v>128</v>
      </c>
      <c r="BK164" s="128">
        <f>ROUND(I164*H164,2)</f>
        <v>0</v>
      </c>
      <c r="BL164" s="16" t="s">
        <v>127</v>
      </c>
      <c r="BM164" s="127" t="s">
        <v>175</v>
      </c>
    </row>
    <row r="165" spans="2:65" s="1" customFormat="1" ht="21.75" customHeight="1">
      <c r="B165" s="116"/>
      <c r="C165" s="117" t="s">
        <v>176</v>
      </c>
      <c r="D165" s="117" t="s">
        <v>123</v>
      </c>
      <c r="E165" s="118" t="s">
        <v>177</v>
      </c>
      <c r="F165" s="119" t="s">
        <v>178</v>
      </c>
      <c r="G165" s="120" t="s">
        <v>157</v>
      </c>
      <c r="H165" s="121">
        <v>2</v>
      </c>
      <c r="I165" s="153">
        <v>0</v>
      </c>
      <c r="J165" s="153">
        <f>ROUND(I165*H165,2)</f>
        <v>0</v>
      </c>
      <c r="K165" s="122"/>
      <c r="L165" s="28"/>
      <c r="M165" s="123" t="s">
        <v>1</v>
      </c>
      <c r="N165" s="124" t="s">
        <v>39</v>
      </c>
      <c r="O165" s="125">
        <v>1.607</v>
      </c>
      <c r="P165" s="125">
        <f>O165*H165</f>
        <v>3.214</v>
      </c>
      <c r="Q165" s="125">
        <v>4.684E-2</v>
      </c>
      <c r="R165" s="125">
        <f>Q165*H165</f>
        <v>9.3679999999999999E-2</v>
      </c>
      <c r="S165" s="125">
        <v>0</v>
      </c>
      <c r="T165" s="126">
        <f>S165*H165</f>
        <v>0</v>
      </c>
      <c r="AR165" s="127" t="s">
        <v>127</v>
      </c>
      <c r="AT165" s="127" t="s">
        <v>123</v>
      </c>
      <c r="AU165" s="127" t="s">
        <v>128</v>
      </c>
      <c r="AY165" s="16" t="s">
        <v>120</v>
      </c>
      <c r="BE165" s="128">
        <f>IF(N165="základní",J165,0)</f>
        <v>0</v>
      </c>
      <c r="BF165" s="128">
        <f>IF(N165="snížená",J165,0)</f>
        <v>0</v>
      </c>
      <c r="BG165" s="128">
        <f>IF(N165="zákl. přenesená",J165,0)</f>
        <v>0</v>
      </c>
      <c r="BH165" s="128">
        <f>IF(N165="sníž. přenesená",J165,0)</f>
        <v>0</v>
      </c>
      <c r="BI165" s="128">
        <f>IF(N165="nulová",J165,0)</f>
        <v>0</v>
      </c>
      <c r="BJ165" s="16" t="s">
        <v>128</v>
      </c>
      <c r="BK165" s="128">
        <f>ROUND(I165*H165,2)</f>
        <v>0</v>
      </c>
      <c r="BL165" s="16" t="s">
        <v>127</v>
      </c>
      <c r="BM165" s="127" t="s">
        <v>179</v>
      </c>
    </row>
    <row r="166" spans="2:65" s="12" customFormat="1">
      <c r="B166" s="129"/>
      <c r="D166" s="130" t="s">
        <v>130</v>
      </c>
      <c r="E166" s="131" t="s">
        <v>1</v>
      </c>
      <c r="F166" s="165" t="s">
        <v>159</v>
      </c>
      <c r="G166" s="166"/>
      <c r="H166" s="167">
        <v>1</v>
      </c>
      <c r="I166" s="13"/>
      <c r="J166" s="13"/>
      <c r="L166" s="129"/>
      <c r="M166" s="134"/>
      <c r="T166" s="135"/>
      <c r="AT166" s="131" t="s">
        <v>130</v>
      </c>
      <c r="AU166" s="131" t="s">
        <v>128</v>
      </c>
      <c r="AV166" s="12" t="s">
        <v>128</v>
      </c>
      <c r="AW166" s="12" t="s">
        <v>30</v>
      </c>
      <c r="AX166" s="12" t="s">
        <v>73</v>
      </c>
      <c r="AY166" s="131" t="s">
        <v>120</v>
      </c>
    </row>
    <row r="167" spans="2:65" s="12" customFormat="1">
      <c r="B167" s="129"/>
      <c r="D167" s="130" t="s">
        <v>130</v>
      </c>
      <c r="E167" s="131" t="s">
        <v>1</v>
      </c>
      <c r="F167" s="165" t="s">
        <v>166</v>
      </c>
      <c r="G167" s="166"/>
      <c r="H167" s="167">
        <v>1</v>
      </c>
      <c r="I167" s="13"/>
      <c r="J167" s="13"/>
      <c r="L167" s="129"/>
      <c r="M167" s="134"/>
      <c r="T167" s="135"/>
      <c r="AT167" s="131" t="s">
        <v>130</v>
      </c>
      <c r="AU167" s="131" t="s">
        <v>128</v>
      </c>
      <c r="AV167" s="12" t="s">
        <v>128</v>
      </c>
      <c r="AW167" s="12" t="s">
        <v>30</v>
      </c>
      <c r="AX167" s="12" t="s">
        <v>73</v>
      </c>
      <c r="AY167" s="131" t="s">
        <v>120</v>
      </c>
    </row>
    <row r="168" spans="2:65" s="13" customFormat="1">
      <c r="B168" s="136"/>
      <c r="D168" s="130" t="s">
        <v>130</v>
      </c>
      <c r="E168" s="137" t="s">
        <v>1</v>
      </c>
      <c r="F168" s="165" t="s">
        <v>143</v>
      </c>
      <c r="G168" s="166"/>
      <c r="H168" s="167">
        <v>2</v>
      </c>
      <c r="L168" s="136"/>
      <c r="M168" s="138"/>
      <c r="T168" s="139"/>
      <c r="AT168" s="137" t="s">
        <v>130</v>
      </c>
      <c r="AU168" s="137" t="s">
        <v>128</v>
      </c>
      <c r="AV168" s="13" t="s">
        <v>127</v>
      </c>
      <c r="AW168" s="13" t="s">
        <v>30</v>
      </c>
      <c r="AX168" s="13" t="s">
        <v>78</v>
      </c>
      <c r="AY168" s="137" t="s">
        <v>120</v>
      </c>
    </row>
    <row r="169" spans="2:65" s="1" customFormat="1" ht="24.2" customHeight="1">
      <c r="B169" s="116"/>
      <c r="C169" s="140" t="s">
        <v>180</v>
      </c>
      <c r="D169" s="176" t="s">
        <v>181</v>
      </c>
      <c r="E169" s="170" t="s">
        <v>182</v>
      </c>
      <c r="F169" s="171" t="s">
        <v>183</v>
      </c>
      <c r="G169" s="172" t="s">
        <v>157</v>
      </c>
      <c r="H169" s="173">
        <v>1</v>
      </c>
      <c r="I169" s="155">
        <v>0</v>
      </c>
      <c r="J169" s="155">
        <f>ROUND(I169*H169,2)</f>
        <v>0</v>
      </c>
      <c r="K169" s="141"/>
      <c r="L169" s="142"/>
      <c r="M169" s="143" t="s">
        <v>1</v>
      </c>
      <c r="N169" s="144" t="s">
        <v>39</v>
      </c>
      <c r="O169" s="125">
        <v>0</v>
      </c>
      <c r="P169" s="125">
        <f>O169*H169</f>
        <v>0</v>
      </c>
      <c r="Q169" s="125">
        <v>1.521E-2</v>
      </c>
      <c r="R169" s="125">
        <f>Q169*H169</f>
        <v>1.521E-2</v>
      </c>
      <c r="S169" s="125">
        <v>0</v>
      </c>
      <c r="T169" s="126">
        <f>S169*H169</f>
        <v>0</v>
      </c>
      <c r="AR169" s="127" t="s">
        <v>167</v>
      </c>
      <c r="AT169" s="127" t="s">
        <v>181</v>
      </c>
      <c r="AU169" s="127" t="s">
        <v>128</v>
      </c>
      <c r="AY169" s="16" t="s">
        <v>120</v>
      </c>
      <c r="BE169" s="128">
        <f>IF(N169="základní",J169,0)</f>
        <v>0</v>
      </c>
      <c r="BF169" s="128">
        <f>IF(N169="snížená",J169,0)</f>
        <v>0</v>
      </c>
      <c r="BG169" s="128">
        <f>IF(N169="zákl. přenesená",J169,0)</f>
        <v>0</v>
      </c>
      <c r="BH169" s="128">
        <f>IF(N169="sníž. přenesená",J169,0)</f>
        <v>0</v>
      </c>
      <c r="BI169" s="128">
        <f>IF(N169="nulová",J169,0)</f>
        <v>0</v>
      </c>
      <c r="BJ169" s="16" t="s">
        <v>128</v>
      </c>
      <c r="BK169" s="128">
        <f>ROUND(I169*H169,2)</f>
        <v>0</v>
      </c>
      <c r="BL169" s="16" t="s">
        <v>127</v>
      </c>
      <c r="BM169" s="127" t="s">
        <v>184</v>
      </c>
    </row>
    <row r="170" spans="2:65" s="12" customFormat="1">
      <c r="B170" s="129"/>
      <c r="D170" s="177" t="s">
        <v>130</v>
      </c>
      <c r="E170" s="174" t="s">
        <v>1</v>
      </c>
      <c r="F170" s="165" t="s">
        <v>185</v>
      </c>
      <c r="G170" s="166"/>
      <c r="H170" s="133">
        <v>1</v>
      </c>
      <c r="I170" s="13"/>
      <c r="J170" s="13"/>
      <c r="L170" s="129"/>
      <c r="M170" s="134"/>
      <c r="T170" s="135"/>
      <c r="AT170" s="131" t="s">
        <v>130</v>
      </c>
      <c r="AU170" s="131" t="s">
        <v>128</v>
      </c>
      <c r="AV170" s="12" t="s">
        <v>128</v>
      </c>
      <c r="AW170" s="12" t="s">
        <v>30</v>
      </c>
      <c r="AX170" s="12" t="s">
        <v>78</v>
      </c>
      <c r="AY170" s="131" t="s">
        <v>120</v>
      </c>
    </row>
    <row r="171" spans="2:65" s="1" customFormat="1" ht="24.2" customHeight="1">
      <c r="B171" s="116"/>
      <c r="C171" s="140" t="s">
        <v>186</v>
      </c>
      <c r="D171" s="176" t="s">
        <v>181</v>
      </c>
      <c r="E171" s="170" t="s">
        <v>187</v>
      </c>
      <c r="F171" s="171" t="s">
        <v>188</v>
      </c>
      <c r="G171" s="172" t="s">
        <v>157</v>
      </c>
      <c r="H171" s="173">
        <v>1</v>
      </c>
      <c r="I171" s="155">
        <v>0</v>
      </c>
      <c r="J171" s="155">
        <f>ROUND(I171*H171,2)</f>
        <v>0</v>
      </c>
      <c r="K171" s="141"/>
      <c r="L171" s="142"/>
      <c r="M171" s="143" t="s">
        <v>1</v>
      </c>
      <c r="N171" s="144" t="s">
        <v>39</v>
      </c>
      <c r="O171" s="125">
        <v>0</v>
      </c>
      <c r="P171" s="125">
        <f>O171*H171</f>
        <v>0</v>
      </c>
      <c r="Q171" s="125">
        <v>1.225E-2</v>
      </c>
      <c r="R171" s="125">
        <f>Q171*H171</f>
        <v>1.225E-2</v>
      </c>
      <c r="S171" s="125">
        <v>0</v>
      </c>
      <c r="T171" s="126">
        <f>S171*H171</f>
        <v>0</v>
      </c>
      <c r="AR171" s="127" t="s">
        <v>167</v>
      </c>
      <c r="AT171" s="127" t="s">
        <v>181</v>
      </c>
      <c r="AU171" s="127" t="s">
        <v>128</v>
      </c>
      <c r="AY171" s="16" t="s">
        <v>120</v>
      </c>
      <c r="BE171" s="128">
        <f>IF(N171="základní",J171,0)</f>
        <v>0</v>
      </c>
      <c r="BF171" s="128">
        <f>IF(N171="snížená",J171,0)</f>
        <v>0</v>
      </c>
      <c r="BG171" s="128">
        <f>IF(N171="zákl. přenesená",J171,0)</f>
        <v>0</v>
      </c>
      <c r="BH171" s="128">
        <f>IF(N171="sníž. přenesená",J171,0)</f>
        <v>0</v>
      </c>
      <c r="BI171" s="128">
        <f>IF(N171="nulová",J171,0)</f>
        <v>0</v>
      </c>
      <c r="BJ171" s="16" t="s">
        <v>128</v>
      </c>
      <c r="BK171" s="128">
        <f>ROUND(I171*H171,2)</f>
        <v>0</v>
      </c>
      <c r="BL171" s="16" t="s">
        <v>127</v>
      </c>
      <c r="BM171" s="127" t="s">
        <v>189</v>
      </c>
    </row>
    <row r="172" spans="2:65" s="12" customFormat="1">
      <c r="B172" s="129"/>
      <c r="D172" s="130" t="s">
        <v>130</v>
      </c>
      <c r="E172" s="174" t="s">
        <v>1</v>
      </c>
      <c r="F172" s="165" t="s">
        <v>190</v>
      </c>
      <c r="G172" s="166"/>
      <c r="H172" s="167">
        <v>1</v>
      </c>
      <c r="I172" s="13"/>
      <c r="J172" s="13"/>
      <c r="L172" s="129"/>
      <c r="M172" s="134"/>
      <c r="T172" s="135"/>
      <c r="AT172" s="131" t="s">
        <v>130</v>
      </c>
      <c r="AU172" s="131" t="s">
        <v>128</v>
      </c>
      <c r="AV172" s="12" t="s">
        <v>128</v>
      </c>
      <c r="AW172" s="12" t="s">
        <v>30</v>
      </c>
      <c r="AX172" s="12" t="s">
        <v>78</v>
      </c>
      <c r="AY172" s="131" t="s">
        <v>120</v>
      </c>
    </row>
    <row r="173" spans="2:65" s="11" customFormat="1" ht="22.9" customHeight="1">
      <c r="B173" s="107"/>
      <c r="D173" s="108" t="s">
        <v>72</v>
      </c>
      <c r="E173" s="168" t="s">
        <v>172</v>
      </c>
      <c r="F173" s="168" t="s">
        <v>191</v>
      </c>
      <c r="G173" s="169"/>
      <c r="H173" s="169"/>
      <c r="I173" s="154"/>
      <c r="J173" s="158">
        <f>BK173</f>
        <v>0</v>
      </c>
      <c r="L173" s="107"/>
      <c r="M173" s="110"/>
      <c r="P173" s="111">
        <f>SUM(P174:P199)</f>
        <v>77.371860000000027</v>
      </c>
      <c r="R173" s="111">
        <f>SUM(R174:R199)</f>
        <v>1.9E-2</v>
      </c>
      <c r="T173" s="112">
        <f>SUM(T174:T199)</f>
        <v>5.5453460000000003</v>
      </c>
      <c r="AR173" s="108" t="s">
        <v>78</v>
      </c>
      <c r="AT173" s="113" t="s">
        <v>72</v>
      </c>
      <c r="AU173" s="113" t="s">
        <v>78</v>
      </c>
      <c r="AY173" s="108" t="s">
        <v>120</v>
      </c>
      <c r="BK173" s="114">
        <f>SUM(BK174:BK199)</f>
        <v>0</v>
      </c>
    </row>
    <row r="174" spans="2:65" s="1" customFormat="1" ht="33" customHeight="1">
      <c r="B174" s="116"/>
      <c r="C174" s="117" t="s">
        <v>192</v>
      </c>
      <c r="D174" s="117" t="s">
        <v>123</v>
      </c>
      <c r="E174" s="118" t="s">
        <v>193</v>
      </c>
      <c r="F174" s="119" t="s">
        <v>194</v>
      </c>
      <c r="G174" s="120" t="s">
        <v>126</v>
      </c>
      <c r="H174" s="121">
        <v>100</v>
      </c>
      <c r="I174" s="153">
        <v>0</v>
      </c>
      <c r="J174" s="153">
        <f>ROUND(I174*H174,2)</f>
        <v>0</v>
      </c>
      <c r="K174" s="122"/>
      <c r="L174" s="28"/>
      <c r="M174" s="123" t="s">
        <v>1</v>
      </c>
      <c r="N174" s="124" t="s">
        <v>39</v>
      </c>
      <c r="O174" s="125">
        <v>0.105</v>
      </c>
      <c r="P174" s="125">
        <f>O174*H174</f>
        <v>10.5</v>
      </c>
      <c r="Q174" s="125">
        <v>1.2999999999999999E-4</v>
      </c>
      <c r="R174" s="125">
        <f>Q174*H174</f>
        <v>1.2999999999999999E-2</v>
      </c>
      <c r="S174" s="125">
        <v>0</v>
      </c>
      <c r="T174" s="126">
        <f>S174*H174</f>
        <v>0</v>
      </c>
      <c r="AR174" s="127" t="s">
        <v>127</v>
      </c>
      <c r="AT174" s="127" t="s">
        <v>123</v>
      </c>
      <c r="AU174" s="127" t="s">
        <v>128</v>
      </c>
      <c r="AY174" s="16" t="s">
        <v>120</v>
      </c>
      <c r="BE174" s="128">
        <f>IF(N174="základní",J174,0)</f>
        <v>0</v>
      </c>
      <c r="BF174" s="128">
        <f>IF(N174="snížená",J174,0)</f>
        <v>0</v>
      </c>
      <c r="BG174" s="128">
        <f>IF(N174="zákl. přenesená",J174,0)</f>
        <v>0</v>
      </c>
      <c r="BH174" s="128">
        <f>IF(N174="sníž. přenesená",J174,0)</f>
        <v>0</v>
      </c>
      <c r="BI174" s="128">
        <f>IF(N174="nulová",J174,0)</f>
        <v>0</v>
      </c>
      <c r="BJ174" s="16" t="s">
        <v>128</v>
      </c>
      <c r="BK174" s="128">
        <f>ROUND(I174*H174,2)</f>
        <v>0</v>
      </c>
      <c r="BL174" s="16" t="s">
        <v>127</v>
      </c>
      <c r="BM174" s="127" t="s">
        <v>195</v>
      </c>
    </row>
    <row r="175" spans="2:65" s="1" customFormat="1" ht="24.2" customHeight="1">
      <c r="B175" s="116"/>
      <c r="C175" s="117" t="s">
        <v>196</v>
      </c>
      <c r="D175" s="117" t="s">
        <v>123</v>
      </c>
      <c r="E175" s="118" t="s">
        <v>197</v>
      </c>
      <c r="F175" s="119" t="s">
        <v>198</v>
      </c>
      <c r="G175" s="120" t="s">
        <v>126</v>
      </c>
      <c r="H175" s="121">
        <v>150</v>
      </c>
      <c r="I175" s="153">
        <v>0</v>
      </c>
      <c r="J175" s="153">
        <f>ROUND(I175*H175,2)</f>
        <v>0</v>
      </c>
      <c r="K175" s="122"/>
      <c r="L175" s="28"/>
      <c r="M175" s="123" t="s">
        <v>1</v>
      </c>
      <c r="N175" s="124" t="s">
        <v>39</v>
      </c>
      <c r="O175" s="125">
        <v>0.308</v>
      </c>
      <c r="P175" s="125">
        <f>O175*H175</f>
        <v>46.2</v>
      </c>
      <c r="Q175" s="125">
        <v>4.0000000000000003E-5</v>
      </c>
      <c r="R175" s="125">
        <f>Q175*H175</f>
        <v>6.0000000000000001E-3</v>
      </c>
      <c r="S175" s="125">
        <v>0</v>
      </c>
      <c r="T175" s="126">
        <f>S175*H175</f>
        <v>0</v>
      </c>
      <c r="AR175" s="127" t="s">
        <v>127</v>
      </c>
      <c r="AT175" s="127" t="s">
        <v>123</v>
      </c>
      <c r="AU175" s="127" t="s">
        <v>128</v>
      </c>
      <c r="AY175" s="16" t="s">
        <v>120</v>
      </c>
      <c r="BE175" s="128">
        <f>IF(N175="základní",J175,0)</f>
        <v>0</v>
      </c>
      <c r="BF175" s="128">
        <f>IF(N175="snížená",J175,0)</f>
        <v>0</v>
      </c>
      <c r="BG175" s="128">
        <f>IF(N175="zákl. přenesená",J175,0)</f>
        <v>0</v>
      </c>
      <c r="BH175" s="128">
        <f>IF(N175="sníž. přenesená",J175,0)</f>
        <v>0</v>
      </c>
      <c r="BI175" s="128">
        <f>IF(N175="nulová",J175,0)</f>
        <v>0</v>
      </c>
      <c r="BJ175" s="16" t="s">
        <v>128</v>
      </c>
      <c r="BK175" s="128">
        <f>ROUND(I175*H175,2)</f>
        <v>0</v>
      </c>
      <c r="BL175" s="16" t="s">
        <v>127</v>
      </c>
      <c r="BM175" s="127" t="s">
        <v>199</v>
      </c>
    </row>
    <row r="176" spans="2:65" s="1" customFormat="1" ht="21.75" customHeight="1">
      <c r="B176" s="116"/>
      <c r="C176" s="117" t="s">
        <v>8</v>
      </c>
      <c r="D176" s="117" t="s">
        <v>123</v>
      </c>
      <c r="E176" s="118" t="s">
        <v>200</v>
      </c>
      <c r="F176" s="119" t="s">
        <v>201</v>
      </c>
      <c r="G176" s="120" t="s">
        <v>126</v>
      </c>
      <c r="H176" s="121">
        <v>14.5</v>
      </c>
      <c r="I176" s="153">
        <v>0</v>
      </c>
      <c r="J176" s="153">
        <f>ROUND(I176*H176,2)</f>
        <v>0</v>
      </c>
      <c r="K176" s="122"/>
      <c r="L176" s="28"/>
      <c r="M176" s="123" t="s">
        <v>1</v>
      </c>
      <c r="N176" s="124" t="s">
        <v>39</v>
      </c>
      <c r="O176" s="125">
        <v>0.22900000000000001</v>
      </c>
      <c r="P176" s="125">
        <f>O176*H176</f>
        <v>3.3205</v>
      </c>
      <c r="Q176" s="125">
        <v>0</v>
      </c>
      <c r="R176" s="125">
        <f>Q176*H176</f>
        <v>0</v>
      </c>
      <c r="S176" s="125">
        <v>0.11700000000000001</v>
      </c>
      <c r="T176" s="126">
        <f>S176*H176</f>
        <v>1.6965000000000001</v>
      </c>
      <c r="AR176" s="127" t="s">
        <v>127</v>
      </c>
      <c r="AT176" s="127" t="s">
        <v>123</v>
      </c>
      <c r="AU176" s="127" t="s">
        <v>128</v>
      </c>
      <c r="AY176" s="16" t="s">
        <v>120</v>
      </c>
      <c r="BE176" s="128">
        <f>IF(N176="základní",J176,0)</f>
        <v>0</v>
      </c>
      <c r="BF176" s="128">
        <f>IF(N176="snížená",J176,0)</f>
        <v>0</v>
      </c>
      <c r="BG176" s="128">
        <f>IF(N176="zákl. přenesená",J176,0)</f>
        <v>0</v>
      </c>
      <c r="BH176" s="128">
        <f>IF(N176="sníž. přenesená",J176,0)</f>
        <v>0</v>
      </c>
      <c r="BI176" s="128">
        <f>IF(N176="nulová",J176,0)</f>
        <v>0</v>
      </c>
      <c r="BJ176" s="16" t="s">
        <v>128</v>
      </c>
      <c r="BK176" s="128">
        <f>ROUND(I176*H176,2)</f>
        <v>0</v>
      </c>
      <c r="BL176" s="16" t="s">
        <v>127</v>
      </c>
      <c r="BM176" s="127" t="s">
        <v>202</v>
      </c>
    </row>
    <row r="177" spans="2:65" s="12" customFormat="1">
      <c r="B177" s="129"/>
      <c r="D177" s="130" t="s">
        <v>130</v>
      </c>
      <c r="E177" s="174" t="s">
        <v>1</v>
      </c>
      <c r="F177" s="165" t="s">
        <v>203</v>
      </c>
      <c r="G177" s="166"/>
      <c r="H177" s="167">
        <v>7</v>
      </c>
      <c r="I177" s="13"/>
      <c r="J177" s="13"/>
      <c r="L177" s="129"/>
      <c r="M177" s="134"/>
      <c r="T177" s="135"/>
      <c r="AT177" s="131" t="s">
        <v>130</v>
      </c>
      <c r="AU177" s="131" t="s">
        <v>128</v>
      </c>
      <c r="AV177" s="12" t="s">
        <v>128</v>
      </c>
      <c r="AW177" s="12" t="s">
        <v>30</v>
      </c>
      <c r="AX177" s="12" t="s">
        <v>73</v>
      </c>
      <c r="AY177" s="131" t="s">
        <v>120</v>
      </c>
    </row>
    <row r="178" spans="2:65" s="12" customFormat="1">
      <c r="B178" s="129"/>
      <c r="D178" s="130" t="s">
        <v>130</v>
      </c>
      <c r="E178" s="174" t="s">
        <v>1</v>
      </c>
      <c r="F178" s="165" t="s">
        <v>204</v>
      </c>
      <c r="G178" s="166"/>
      <c r="H178" s="167">
        <v>7.5</v>
      </c>
      <c r="I178" s="13"/>
      <c r="J178" s="13"/>
      <c r="L178" s="129"/>
      <c r="M178" s="134"/>
      <c r="T178" s="135"/>
      <c r="AT178" s="131" t="s">
        <v>130</v>
      </c>
      <c r="AU178" s="131" t="s">
        <v>128</v>
      </c>
      <c r="AV178" s="12" t="s">
        <v>128</v>
      </c>
      <c r="AW178" s="12" t="s">
        <v>30</v>
      </c>
      <c r="AX178" s="12" t="s">
        <v>73</v>
      </c>
      <c r="AY178" s="131" t="s">
        <v>120</v>
      </c>
    </row>
    <row r="179" spans="2:65" s="13" customFormat="1">
      <c r="B179" s="136"/>
      <c r="D179" s="130" t="s">
        <v>130</v>
      </c>
      <c r="E179" s="174" t="s">
        <v>1</v>
      </c>
      <c r="F179" s="165" t="s">
        <v>143</v>
      </c>
      <c r="G179" s="166"/>
      <c r="H179" s="167">
        <v>14.5</v>
      </c>
      <c r="L179" s="136"/>
      <c r="M179" s="138"/>
      <c r="T179" s="139"/>
      <c r="AT179" s="137" t="s">
        <v>130</v>
      </c>
      <c r="AU179" s="137" t="s">
        <v>128</v>
      </c>
      <c r="AV179" s="13" t="s">
        <v>127</v>
      </c>
      <c r="AW179" s="13" t="s">
        <v>30</v>
      </c>
      <c r="AX179" s="13" t="s">
        <v>78</v>
      </c>
      <c r="AY179" s="137" t="s">
        <v>120</v>
      </c>
    </row>
    <row r="180" spans="2:65" s="1" customFormat="1" ht="24.2" customHeight="1">
      <c r="B180" s="116"/>
      <c r="C180" s="117" t="s">
        <v>139</v>
      </c>
      <c r="D180" s="117" t="s">
        <v>123</v>
      </c>
      <c r="E180" s="118" t="s">
        <v>205</v>
      </c>
      <c r="F180" s="119" t="s">
        <v>206</v>
      </c>
      <c r="G180" s="120" t="s">
        <v>157</v>
      </c>
      <c r="H180" s="121">
        <v>1</v>
      </c>
      <c r="I180" s="153">
        <v>0</v>
      </c>
      <c r="J180" s="153">
        <f>ROUND(I180*H180,2)</f>
        <v>0</v>
      </c>
      <c r="K180" s="122"/>
      <c r="L180" s="28"/>
      <c r="M180" s="123" t="s">
        <v>1</v>
      </c>
      <c r="N180" s="124" t="s">
        <v>39</v>
      </c>
      <c r="O180" s="125">
        <v>1.087</v>
      </c>
      <c r="P180" s="125">
        <f>O180*H180</f>
        <v>1.087</v>
      </c>
      <c r="Q180" s="125">
        <v>0</v>
      </c>
      <c r="R180" s="125">
        <f>Q180*H180</f>
        <v>0</v>
      </c>
      <c r="S180" s="125">
        <v>0</v>
      </c>
      <c r="T180" s="126">
        <f>S180*H180</f>
        <v>0</v>
      </c>
      <c r="AR180" s="127" t="s">
        <v>127</v>
      </c>
      <c r="AT180" s="127" t="s">
        <v>123</v>
      </c>
      <c r="AU180" s="127" t="s">
        <v>128</v>
      </c>
      <c r="AY180" s="16" t="s">
        <v>120</v>
      </c>
      <c r="BE180" s="128">
        <f>IF(N180="základní",J180,0)</f>
        <v>0</v>
      </c>
      <c r="BF180" s="128">
        <f>IF(N180="snížená",J180,0)</f>
        <v>0</v>
      </c>
      <c r="BG180" s="128">
        <f>IF(N180="zákl. přenesená",J180,0)</f>
        <v>0</v>
      </c>
      <c r="BH180" s="128">
        <f>IF(N180="sníž. přenesená",J180,0)</f>
        <v>0</v>
      </c>
      <c r="BI180" s="128">
        <f>IF(N180="nulová",J180,0)</f>
        <v>0</v>
      </c>
      <c r="BJ180" s="16" t="s">
        <v>128</v>
      </c>
      <c r="BK180" s="128">
        <f>ROUND(I180*H180,2)</f>
        <v>0</v>
      </c>
      <c r="BL180" s="16" t="s">
        <v>127</v>
      </c>
      <c r="BM180" s="127" t="s">
        <v>207</v>
      </c>
    </row>
    <row r="181" spans="2:65" s="12" customFormat="1">
      <c r="B181" s="129"/>
      <c r="D181" s="130" t="s">
        <v>130</v>
      </c>
      <c r="E181" s="174" t="s">
        <v>1</v>
      </c>
      <c r="F181" s="165" t="s">
        <v>160</v>
      </c>
      <c r="G181" s="166"/>
      <c r="H181" s="167">
        <v>1</v>
      </c>
      <c r="I181" s="13"/>
      <c r="J181" s="13"/>
      <c r="L181" s="129"/>
      <c r="M181" s="134"/>
      <c r="T181" s="135"/>
      <c r="AT181" s="131" t="s">
        <v>130</v>
      </c>
      <c r="AU181" s="131" t="s">
        <v>128</v>
      </c>
      <c r="AV181" s="12" t="s">
        <v>128</v>
      </c>
      <c r="AW181" s="12" t="s">
        <v>30</v>
      </c>
      <c r="AX181" s="12" t="s">
        <v>78</v>
      </c>
      <c r="AY181" s="131" t="s">
        <v>120</v>
      </c>
    </row>
    <row r="182" spans="2:65" s="1" customFormat="1" ht="24.2" customHeight="1">
      <c r="B182" s="116"/>
      <c r="C182" s="117" t="s">
        <v>208</v>
      </c>
      <c r="D182" s="117" t="s">
        <v>123</v>
      </c>
      <c r="E182" s="118" t="s">
        <v>209</v>
      </c>
      <c r="F182" s="119" t="s">
        <v>210</v>
      </c>
      <c r="G182" s="120" t="s">
        <v>126</v>
      </c>
      <c r="H182" s="121">
        <v>0.66200000000000003</v>
      </c>
      <c r="I182" s="153">
        <v>0</v>
      </c>
      <c r="J182" s="153">
        <f>ROUND(I182*H182,2)</f>
        <v>0</v>
      </c>
      <c r="K182" s="122"/>
      <c r="L182" s="28"/>
      <c r="M182" s="123" t="s">
        <v>1</v>
      </c>
      <c r="N182" s="124" t="s">
        <v>39</v>
      </c>
      <c r="O182" s="125">
        <v>1.5</v>
      </c>
      <c r="P182" s="125">
        <f>O182*H182</f>
        <v>0.9930000000000001</v>
      </c>
      <c r="Q182" s="125">
        <v>0</v>
      </c>
      <c r="R182" s="125">
        <f>Q182*H182</f>
        <v>0</v>
      </c>
      <c r="S182" s="125">
        <v>7.2999999999999995E-2</v>
      </c>
      <c r="T182" s="126">
        <f>S182*H182</f>
        <v>4.8326000000000001E-2</v>
      </c>
      <c r="AR182" s="127" t="s">
        <v>127</v>
      </c>
      <c r="AT182" s="127" t="s">
        <v>123</v>
      </c>
      <c r="AU182" s="127" t="s">
        <v>128</v>
      </c>
      <c r="AY182" s="16" t="s">
        <v>120</v>
      </c>
      <c r="BE182" s="128">
        <f>IF(N182="základní",J182,0)</f>
        <v>0</v>
      </c>
      <c r="BF182" s="128">
        <f>IF(N182="snížená",J182,0)</f>
        <v>0</v>
      </c>
      <c r="BG182" s="128">
        <f>IF(N182="zákl. přenesená",J182,0)</f>
        <v>0</v>
      </c>
      <c r="BH182" s="128">
        <f>IF(N182="sníž. přenesená",J182,0)</f>
        <v>0</v>
      </c>
      <c r="BI182" s="128">
        <f>IF(N182="nulová",J182,0)</f>
        <v>0</v>
      </c>
      <c r="BJ182" s="16" t="s">
        <v>128</v>
      </c>
      <c r="BK182" s="128">
        <f>ROUND(I182*H182,2)</f>
        <v>0</v>
      </c>
      <c r="BL182" s="16" t="s">
        <v>127</v>
      </c>
      <c r="BM182" s="127" t="s">
        <v>211</v>
      </c>
    </row>
    <row r="183" spans="2:65" s="12" customFormat="1">
      <c r="B183" s="129"/>
      <c r="D183" s="130" t="s">
        <v>130</v>
      </c>
      <c r="E183" s="174" t="s">
        <v>1</v>
      </c>
      <c r="F183" s="165" t="s">
        <v>212</v>
      </c>
      <c r="G183" s="166"/>
      <c r="H183" s="167">
        <v>0.66200000000000003</v>
      </c>
      <c r="I183" s="13"/>
      <c r="J183" s="13"/>
      <c r="L183" s="129"/>
      <c r="M183" s="134"/>
      <c r="T183" s="135"/>
      <c r="AT183" s="131" t="s">
        <v>130</v>
      </c>
      <c r="AU183" s="131" t="s">
        <v>128</v>
      </c>
      <c r="AV183" s="12" t="s">
        <v>128</v>
      </c>
      <c r="AW183" s="12" t="s">
        <v>30</v>
      </c>
      <c r="AX183" s="12" t="s">
        <v>78</v>
      </c>
      <c r="AY183" s="131" t="s">
        <v>120</v>
      </c>
    </row>
    <row r="184" spans="2:65" s="1" customFormat="1" ht="21.75" customHeight="1">
      <c r="B184" s="116"/>
      <c r="C184" s="117" t="s">
        <v>213</v>
      </c>
      <c r="D184" s="117" t="s">
        <v>123</v>
      </c>
      <c r="E184" s="118" t="s">
        <v>214</v>
      </c>
      <c r="F184" s="119" t="s">
        <v>215</v>
      </c>
      <c r="G184" s="120" t="s">
        <v>126</v>
      </c>
      <c r="H184" s="121">
        <v>3.36</v>
      </c>
      <c r="I184" s="153">
        <v>0</v>
      </c>
      <c r="J184" s="153">
        <f>ROUND(I184*H184,2)</f>
        <v>0</v>
      </c>
      <c r="K184" s="122"/>
      <c r="L184" s="28"/>
      <c r="M184" s="123" t="s">
        <v>1</v>
      </c>
      <c r="N184" s="124" t="s">
        <v>39</v>
      </c>
      <c r="O184" s="125">
        <v>0.57599999999999996</v>
      </c>
      <c r="P184" s="125">
        <f>O184*H184</f>
        <v>1.9353599999999997</v>
      </c>
      <c r="Q184" s="125">
        <v>0</v>
      </c>
      <c r="R184" s="125">
        <f>Q184*H184</f>
        <v>0</v>
      </c>
      <c r="S184" s="125">
        <v>6.7000000000000004E-2</v>
      </c>
      <c r="T184" s="126">
        <f>S184*H184</f>
        <v>0.22512000000000001</v>
      </c>
      <c r="AR184" s="127" t="s">
        <v>127</v>
      </c>
      <c r="AT184" s="127" t="s">
        <v>123</v>
      </c>
      <c r="AU184" s="127" t="s">
        <v>128</v>
      </c>
      <c r="AY184" s="16" t="s">
        <v>120</v>
      </c>
      <c r="BE184" s="128">
        <f>IF(N184="základní",J184,0)</f>
        <v>0</v>
      </c>
      <c r="BF184" s="128">
        <f>IF(N184="snížená",J184,0)</f>
        <v>0</v>
      </c>
      <c r="BG184" s="128">
        <f>IF(N184="zákl. přenesená",J184,0)</f>
        <v>0</v>
      </c>
      <c r="BH184" s="128">
        <f>IF(N184="sníž. přenesená",J184,0)</f>
        <v>0</v>
      </c>
      <c r="BI184" s="128">
        <f>IF(N184="nulová",J184,0)</f>
        <v>0</v>
      </c>
      <c r="BJ184" s="16" t="s">
        <v>128</v>
      </c>
      <c r="BK184" s="128">
        <f>ROUND(I184*H184,2)</f>
        <v>0</v>
      </c>
      <c r="BL184" s="16" t="s">
        <v>127</v>
      </c>
      <c r="BM184" s="127" t="s">
        <v>216</v>
      </c>
    </row>
    <row r="185" spans="2:65" s="12" customFormat="1">
      <c r="B185" s="129"/>
      <c r="D185" s="130" t="s">
        <v>130</v>
      </c>
      <c r="E185" s="174" t="s">
        <v>1</v>
      </c>
      <c r="F185" s="165" t="s">
        <v>217</v>
      </c>
      <c r="G185" s="166"/>
      <c r="H185" s="167">
        <v>3.36</v>
      </c>
      <c r="I185" s="13"/>
      <c r="J185" s="13"/>
      <c r="L185" s="129"/>
      <c r="M185" s="134"/>
      <c r="T185" s="135"/>
      <c r="AT185" s="131" t="s">
        <v>130</v>
      </c>
      <c r="AU185" s="131" t="s">
        <v>128</v>
      </c>
      <c r="AV185" s="12" t="s">
        <v>128</v>
      </c>
      <c r="AW185" s="12" t="s">
        <v>30</v>
      </c>
      <c r="AX185" s="12" t="s">
        <v>78</v>
      </c>
      <c r="AY185" s="131" t="s">
        <v>120</v>
      </c>
    </row>
    <row r="186" spans="2:65" s="1" customFormat="1" ht="21.75" customHeight="1">
      <c r="B186" s="116"/>
      <c r="C186" s="117" t="s">
        <v>218</v>
      </c>
      <c r="D186" s="117" t="s">
        <v>123</v>
      </c>
      <c r="E186" s="118" t="s">
        <v>219</v>
      </c>
      <c r="F186" s="119" t="s">
        <v>220</v>
      </c>
      <c r="G186" s="120" t="s">
        <v>126</v>
      </c>
      <c r="H186" s="121">
        <v>6</v>
      </c>
      <c r="I186" s="153">
        <v>0</v>
      </c>
      <c r="J186" s="153">
        <f>ROUND(I186*H186,2)</f>
        <v>0</v>
      </c>
      <c r="K186" s="122"/>
      <c r="L186" s="28"/>
      <c r="M186" s="123" t="s">
        <v>1</v>
      </c>
      <c r="N186" s="124" t="s">
        <v>39</v>
      </c>
      <c r="O186" s="125">
        <v>0.93899999999999995</v>
      </c>
      <c r="P186" s="125">
        <f>O186*H186</f>
        <v>5.6339999999999995</v>
      </c>
      <c r="Q186" s="125">
        <v>0</v>
      </c>
      <c r="R186" s="125">
        <f>Q186*H186</f>
        <v>0</v>
      </c>
      <c r="S186" s="125">
        <v>7.5999999999999998E-2</v>
      </c>
      <c r="T186" s="126">
        <f>S186*H186</f>
        <v>0.45599999999999996</v>
      </c>
      <c r="AR186" s="127" t="s">
        <v>127</v>
      </c>
      <c r="AT186" s="127" t="s">
        <v>123</v>
      </c>
      <c r="AU186" s="127" t="s">
        <v>128</v>
      </c>
      <c r="AY186" s="16" t="s">
        <v>120</v>
      </c>
      <c r="BE186" s="128">
        <f>IF(N186="základní",J186,0)</f>
        <v>0</v>
      </c>
      <c r="BF186" s="128">
        <f>IF(N186="snížená",J186,0)</f>
        <v>0</v>
      </c>
      <c r="BG186" s="128">
        <f>IF(N186="zákl. přenesená",J186,0)</f>
        <v>0</v>
      </c>
      <c r="BH186" s="128">
        <f>IF(N186="sníž. přenesená",J186,0)</f>
        <v>0</v>
      </c>
      <c r="BI186" s="128">
        <f>IF(N186="nulová",J186,0)</f>
        <v>0</v>
      </c>
      <c r="BJ186" s="16" t="s">
        <v>128</v>
      </c>
      <c r="BK186" s="128">
        <f>ROUND(I186*H186,2)</f>
        <v>0</v>
      </c>
      <c r="BL186" s="16" t="s">
        <v>127</v>
      </c>
      <c r="BM186" s="127" t="s">
        <v>221</v>
      </c>
    </row>
    <row r="187" spans="2:65" s="12" customFormat="1">
      <c r="B187" s="129"/>
      <c r="D187" s="130" t="s">
        <v>130</v>
      </c>
      <c r="E187" s="174" t="s">
        <v>1</v>
      </c>
      <c r="F187" s="165" t="s">
        <v>222</v>
      </c>
      <c r="G187" s="166"/>
      <c r="H187" s="167">
        <v>1.6</v>
      </c>
      <c r="I187" s="13"/>
      <c r="J187" s="13"/>
      <c r="L187" s="129"/>
      <c r="M187" s="134"/>
      <c r="T187" s="135"/>
      <c r="AT187" s="131" t="s">
        <v>130</v>
      </c>
      <c r="AU187" s="131" t="s">
        <v>128</v>
      </c>
      <c r="AV187" s="12" t="s">
        <v>128</v>
      </c>
      <c r="AW187" s="12" t="s">
        <v>30</v>
      </c>
      <c r="AX187" s="12" t="s">
        <v>73</v>
      </c>
      <c r="AY187" s="131" t="s">
        <v>120</v>
      </c>
    </row>
    <row r="188" spans="2:65" s="12" customFormat="1">
      <c r="B188" s="129"/>
      <c r="D188" s="130" t="s">
        <v>130</v>
      </c>
      <c r="E188" s="174" t="s">
        <v>1</v>
      </c>
      <c r="F188" s="165" t="s">
        <v>223</v>
      </c>
      <c r="G188" s="166"/>
      <c r="H188" s="167">
        <v>1.6</v>
      </c>
      <c r="I188" s="13"/>
      <c r="J188" s="13"/>
      <c r="L188" s="129"/>
      <c r="M188" s="134"/>
      <c r="T188" s="135"/>
      <c r="AT188" s="131" t="s">
        <v>130</v>
      </c>
      <c r="AU188" s="131" t="s">
        <v>128</v>
      </c>
      <c r="AV188" s="12" t="s">
        <v>128</v>
      </c>
      <c r="AW188" s="12" t="s">
        <v>30</v>
      </c>
      <c r="AX188" s="12" t="s">
        <v>73</v>
      </c>
      <c r="AY188" s="131" t="s">
        <v>120</v>
      </c>
    </row>
    <row r="189" spans="2:65" s="12" customFormat="1">
      <c r="B189" s="129"/>
      <c r="D189" s="130" t="s">
        <v>130</v>
      </c>
      <c r="E189" s="174" t="s">
        <v>1</v>
      </c>
      <c r="F189" s="165" t="s">
        <v>224</v>
      </c>
      <c r="G189" s="166"/>
      <c r="H189" s="167">
        <v>1.6</v>
      </c>
      <c r="I189" s="13"/>
      <c r="J189" s="13"/>
      <c r="L189" s="129"/>
      <c r="M189" s="134"/>
      <c r="T189" s="135"/>
      <c r="AT189" s="131" t="s">
        <v>130</v>
      </c>
      <c r="AU189" s="131" t="s">
        <v>128</v>
      </c>
      <c r="AV189" s="12" t="s">
        <v>128</v>
      </c>
      <c r="AW189" s="12" t="s">
        <v>30</v>
      </c>
      <c r="AX189" s="12" t="s">
        <v>73</v>
      </c>
      <c r="AY189" s="131" t="s">
        <v>120</v>
      </c>
    </row>
    <row r="190" spans="2:65" s="12" customFormat="1">
      <c r="B190" s="129"/>
      <c r="D190" s="130" t="s">
        <v>130</v>
      </c>
      <c r="E190" s="174" t="s">
        <v>1</v>
      </c>
      <c r="F190" s="165" t="s">
        <v>225</v>
      </c>
      <c r="G190" s="166"/>
      <c r="H190" s="167">
        <v>1.2</v>
      </c>
      <c r="I190" s="13"/>
      <c r="J190" s="13"/>
      <c r="L190" s="129"/>
      <c r="M190" s="134"/>
      <c r="T190" s="135"/>
      <c r="AT190" s="131" t="s">
        <v>130</v>
      </c>
      <c r="AU190" s="131" t="s">
        <v>128</v>
      </c>
      <c r="AV190" s="12" t="s">
        <v>128</v>
      </c>
      <c r="AW190" s="12" t="s">
        <v>30</v>
      </c>
      <c r="AX190" s="12" t="s">
        <v>73</v>
      </c>
      <c r="AY190" s="131" t="s">
        <v>120</v>
      </c>
    </row>
    <row r="191" spans="2:65" s="13" customFormat="1">
      <c r="B191" s="136"/>
      <c r="D191" s="130" t="s">
        <v>130</v>
      </c>
      <c r="E191" s="174" t="s">
        <v>1</v>
      </c>
      <c r="F191" s="165" t="s">
        <v>143</v>
      </c>
      <c r="G191" s="166"/>
      <c r="H191" s="167">
        <v>6</v>
      </c>
      <c r="L191" s="136"/>
      <c r="M191" s="138"/>
      <c r="T191" s="139"/>
      <c r="AT191" s="137" t="s">
        <v>130</v>
      </c>
      <c r="AU191" s="137" t="s">
        <v>128</v>
      </c>
      <c r="AV191" s="13" t="s">
        <v>127</v>
      </c>
      <c r="AW191" s="13" t="s">
        <v>30</v>
      </c>
      <c r="AX191" s="13" t="s">
        <v>78</v>
      </c>
      <c r="AY191" s="137" t="s">
        <v>120</v>
      </c>
    </row>
    <row r="192" spans="2:65" s="1" customFormat="1" ht="21.75" customHeight="1">
      <c r="B192" s="116"/>
      <c r="C192" s="117" t="s">
        <v>226</v>
      </c>
      <c r="D192" s="117" t="s">
        <v>123</v>
      </c>
      <c r="E192" s="118" t="s">
        <v>227</v>
      </c>
      <c r="F192" s="119" t="s">
        <v>228</v>
      </c>
      <c r="G192" s="120" t="s">
        <v>126</v>
      </c>
      <c r="H192" s="121">
        <v>2.8</v>
      </c>
      <c r="I192" s="153">
        <v>0</v>
      </c>
      <c r="J192" s="153">
        <f>ROUND(I192*H192,2)</f>
        <v>0</v>
      </c>
      <c r="K192" s="122"/>
      <c r="L192" s="28"/>
      <c r="M192" s="123" t="s">
        <v>1</v>
      </c>
      <c r="N192" s="124" t="s">
        <v>39</v>
      </c>
      <c r="O192" s="125">
        <v>0.71799999999999997</v>
      </c>
      <c r="P192" s="125">
        <f>O192*H192</f>
        <v>2.0103999999999997</v>
      </c>
      <c r="Q192" s="125">
        <v>0</v>
      </c>
      <c r="R192" s="125">
        <f>Q192*H192</f>
        <v>0</v>
      </c>
      <c r="S192" s="125">
        <v>6.3E-2</v>
      </c>
      <c r="T192" s="126">
        <f>S192*H192</f>
        <v>0.1764</v>
      </c>
      <c r="AR192" s="127" t="s">
        <v>127</v>
      </c>
      <c r="AT192" s="127" t="s">
        <v>123</v>
      </c>
      <c r="AU192" s="127" t="s">
        <v>128</v>
      </c>
      <c r="AY192" s="16" t="s">
        <v>120</v>
      </c>
      <c r="BE192" s="128">
        <f>IF(N192="základní",J192,0)</f>
        <v>0</v>
      </c>
      <c r="BF192" s="128">
        <f>IF(N192="snížená",J192,0)</f>
        <v>0</v>
      </c>
      <c r="BG192" s="128">
        <f>IF(N192="zákl. přenesená",J192,0)</f>
        <v>0</v>
      </c>
      <c r="BH192" s="128">
        <f>IF(N192="sníž. přenesená",J192,0)</f>
        <v>0</v>
      </c>
      <c r="BI192" s="128">
        <f>IF(N192="nulová",J192,0)</f>
        <v>0</v>
      </c>
      <c r="BJ192" s="16" t="s">
        <v>128</v>
      </c>
      <c r="BK192" s="128">
        <f>ROUND(I192*H192,2)</f>
        <v>0</v>
      </c>
      <c r="BL192" s="16" t="s">
        <v>127</v>
      </c>
      <c r="BM192" s="127" t="s">
        <v>229</v>
      </c>
    </row>
    <row r="193" spans="2:65" s="12" customFormat="1">
      <c r="B193" s="129"/>
      <c r="D193" s="130" t="s">
        <v>130</v>
      </c>
      <c r="E193" s="174" t="s">
        <v>1</v>
      </c>
      <c r="F193" s="165" t="s">
        <v>230</v>
      </c>
      <c r="G193" s="166"/>
      <c r="H193" s="167">
        <v>2.8</v>
      </c>
      <c r="I193" s="13"/>
      <c r="J193" s="13"/>
      <c r="L193" s="129"/>
      <c r="M193" s="134"/>
      <c r="T193" s="135"/>
      <c r="AT193" s="131" t="s">
        <v>130</v>
      </c>
      <c r="AU193" s="131" t="s">
        <v>128</v>
      </c>
      <c r="AV193" s="12" t="s">
        <v>128</v>
      </c>
      <c r="AW193" s="12" t="s">
        <v>30</v>
      </c>
      <c r="AX193" s="12" t="s">
        <v>78</v>
      </c>
      <c r="AY193" s="131" t="s">
        <v>120</v>
      </c>
    </row>
    <row r="194" spans="2:65" s="1" customFormat="1" ht="24.2" customHeight="1">
      <c r="B194" s="116"/>
      <c r="C194" s="117" t="s">
        <v>7</v>
      </c>
      <c r="D194" s="117" t="s">
        <v>123</v>
      </c>
      <c r="E194" s="118" t="s">
        <v>231</v>
      </c>
      <c r="F194" s="119" t="s">
        <v>232</v>
      </c>
      <c r="G194" s="120" t="s">
        <v>126</v>
      </c>
      <c r="H194" s="121">
        <v>1.68</v>
      </c>
      <c r="I194" s="153">
        <v>0</v>
      </c>
      <c r="J194" s="153">
        <f>ROUND(I194*H194,2)</f>
        <v>0</v>
      </c>
      <c r="K194" s="122"/>
      <c r="L194" s="28"/>
      <c r="M194" s="123" t="s">
        <v>1</v>
      </c>
      <c r="N194" s="124" t="s">
        <v>39</v>
      </c>
      <c r="O194" s="125">
        <v>0.33</v>
      </c>
      <c r="P194" s="125">
        <f>O194*H194</f>
        <v>0.5544</v>
      </c>
      <c r="Q194" s="125">
        <v>0</v>
      </c>
      <c r="R194" s="125">
        <f>Q194*H194</f>
        <v>0</v>
      </c>
      <c r="S194" s="125">
        <v>0.18</v>
      </c>
      <c r="T194" s="126">
        <f>S194*H194</f>
        <v>0.3024</v>
      </c>
      <c r="AR194" s="127" t="s">
        <v>127</v>
      </c>
      <c r="AT194" s="127" t="s">
        <v>123</v>
      </c>
      <c r="AU194" s="127" t="s">
        <v>128</v>
      </c>
      <c r="AY194" s="16" t="s">
        <v>120</v>
      </c>
      <c r="BE194" s="128">
        <f>IF(N194="základní",J194,0)</f>
        <v>0</v>
      </c>
      <c r="BF194" s="128">
        <f>IF(N194="snížená",J194,0)</f>
        <v>0</v>
      </c>
      <c r="BG194" s="128">
        <f>IF(N194="zákl. přenesená",J194,0)</f>
        <v>0</v>
      </c>
      <c r="BH194" s="128">
        <f>IF(N194="sníž. přenesená",J194,0)</f>
        <v>0</v>
      </c>
      <c r="BI194" s="128">
        <f>IF(N194="nulová",J194,0)</f>
        <v>0</v>
      </c>
      <c r="BJ194" s="16" t="s">
        <v>128</v>
      </c>
      <c r="BK194" s="128">
        <f>ROUND(I194*H194,2)</f>
        <v>0</v>
      </c>
      <c r="BL194" s="16" t="s">
        <v>127</v>
      </c>
      <c r="BM194" s="127" t="s">
        <v>233</v>
      </c>
    </row>
    <row r="195" spans="2:65" s="12" customFormat="1">
      <c r="B195" s="129"/>
      <c r="D195" s="130" t="s">
        <v>130</v>
      </c>
      <c r="E195" s="174" t="s">
        <v>1</v>
      </c>
      <c r="F195" s="165" t="s">
        <v>234</v>
      </c>
      <c r="G195" s="166"/>
      <c r="H195" s="167">
        <v>1.68</v>
      </c>
      <c r="I195" s="13"/>
      <c r="J195" s="13"/>
      <c r="L195" s="129"/>
      <c r="M195" s="134"/>
      <c r="T195" s="135"/>
      <c r="AT195" s="131" t="s">
        <v>130</v>
      </c>
      <c r="AU195" s="131" t="s">
        <v>128</v>
      </c>
      <c r="AV195" s="12" t="s">
        <v>128</v>
      </c>
      <c r="AW195" s="12" t="s">
        <v>30</v>
      </c>
      <c r="AX195" s="12" t="s">
        <v>78</v>
      </c>
      <c r="AY195" s="131" t="s">
        <v>120</v>
      </c>
    </row>
    <row r="196" spans="2:65" s="1" customFormat="1" ht="24.2" customHeight="1">
      <c r="B196" s="116"/>
      <c r="C196" s="117" t="s">
        <v>235</v>
      </c>
      <c r="D196" s="117" t="s">
        <v>123</v>
      </c>
      <c r="E196" s="118" t="s">
        <v>236</v>
      </c>
      <c r="F196" s="119" t="s">
        <v>237</v>
      </c>
      <c r="G196" s="120" t="s">
        <v>146</v>
      </c>
      <c r="H196" s="121">
        <v>0.378</v>
      </c>
      <c r="I196" s="153">
        <v>0</v>
      </c>
      <c r="J196" s="153">
        <f>ROUND(I196*H196,2)</f>
        <v>0</v>
      </c>
      <c r="K196" s="122"/>
      <c r="L196" s="28"/>
      <c r="M196" s="123" t="s">
        <v>1</v>
      </c>
      <c r="N196" s="124" t="s">
        <v>39</v>
      </c>
      <c r="O196" s="125">
        <v>3.1960000000000002</v>
      </c>
      <c r="P196" s="125">
        <f>O196*H196</f>
        <v>1.2080880000000001</v>
      </c>
      <c r="Q196" s="125">
        <v>0</v>
      </c>
      <c r="R196" s="125">
        <f>Q196*H196</f>
        <v>0</v>
      </c>
      <c r="S196" s="125">
        <v>1.8</v>
      </c>
      <c r="T196" s="126">
        <f>S196*H196</f>
        <v>0.6804</v>
      </c>
      <c r="AR196" s="127" t="s">
        <v>127</v>
      </c>
      <c r="AT196" s="127" t="s">
        <v>123</v>
      </c>
      <c r="AU196" s="127" t="s">
        <v>128</v>
      </c>
      <c r="AY196" s="16" t="s">
        <v>120</v>
      </c>
      <c r="BE196" s="128">
        <f>IF(N196="základní",J196,0)</f>
        <v>0</v>
      </c>
      <c r="BF196" s="128">
        <f>IF(N196="snížená",J196,0)</f>
        <v>0</v>
      </c>
      <c r="BG196" s="128">
        <f>IF(N196="zákl. přenesená",J196,0)</f>
        <v>0</v>
      </c>
      <c r="BH196" s="128">
        <f>IF(N196="sníž. přenesená",J196,0)</f>
        <v>0</v>
      </c>
      <c r="BI196" s="128">
        <f>IF(N196="nulová",J196,0)</f>
        <v>0</v>
      </c>
      <c r="BJ196" s="16" t="s">
        <v>128</v>
      </c>
      <c r="BK196" s="128">
        <f>ROUND(I196*H196,2)</f>
        <v>0</v>
      </c>
      <c r="BL196" s="16" t="s">
        <v>127</v>
      </c>
      <c r="BM196" s="127" t="s">
        <v>238</v>
      </c>
    </row>
    <row r="197" spans="2:65" s="12" customFormat="1">
      <c r="B197" s="129"/>
      <c r="D197" s="130" t="s">
        <v>130</v>
      </c>
      <c r="E197" s="174" t="s">
        <v>1</v>
      </c>
      <c r="F197" s="165" t="s">
        <v>239</v>
      </c>
      <c r="G197" s="166"/>
      <c r="H197" s="167">
        <v>0.378</v>
      </c>
      <c r="I197" s="13"/>
      <c r="J197" s="13"/>
      <c r="L197" s="129"/>
      <c r="M197" s="134"/>
      <c r="T197" s="135"/>
      <c r="AT197" s="131" t="s">
        <v>130</v>
      </c>
      <c r="AU197" s="131" t="s">
        <v>128</v>
      </c>
      <c r="AV197" s="12" t="s">
        <v>128</v>
      </c>
      <c r="AW197" s="12" t="s">
        <v>30</v>
      </c>
      <c r="AX197" s="12" t="s">
        <v>78</v>
      </c>
      <c r="AY197" s="131" t="s">
        <v>120</v>
      </c>
    </row>
    <row r="198" spans="2:65" s="1" customFormat="1" ht="24.2" customHeight="1">
      <c r="B198" s="116"/>
      <c r="C198" s="117" t="s">
        <v>240</v>
      </c>
      <c r="D198" s="117" t="s">
        <v>123</v>
      </c>
      <c r="E198" s="118" t="s">
        <v>241</v>
      </c>
      <c r="F198" s="119" t="s">
        <v>242</v>
      </c>
      <c r="G198" s="120" t="s">
        <v>146</v>
      </c>
      <c r="H198" s="121">
        <v>1.089</v>
      </c>
      <c r="I198" s="153">
        <v>0</v>
      </c>
      <c r="J198" s="153">
        <f>ROUND(I198*H198,2)</f>
        <v>0</v>
      </c>
      <c r="K198" s="122"/>
      <c r="L198" s="28"/>
      <c r="M198" s="123" t="s">
        <v>1</v>
      </c>
      <c r="N198" s="124" t="s">
        <v>39</v>
      </c>
      <c r="O198" s="125">
        <v>3.6080000000000001</v>
      </c>
      <c r="P198" s="125">
        <f>O198*H198</f>
        <v>3.9291119999999999</v>
      </c>
      <c r="Q198" s="125">
        <v>0</v>
      </c>
      <c r="R198" s="125">
        <f>Q198*H198</f>
        <v>0</v>
      </c>
      <c r="S198" s="125">
        <v>1.8</v>
      </c>
      <c r="T198" s="126">
        <f>S198*H198</f>
        <v>1.9601999999999999</v>
      </c>
      <c r="AR198" s="127" t="s">
        <v>127</v>
      </c>
      <c r="AT198" s="127" t="s">
        <v>123</v>
      </c>
      <c r="AU198" s="127" t="s">
        <v>128</v>
      </c>
      <c r="AY198" s="16" t="s">
        <v>120</v>
      </c>
      <c r="BE198" s="128">
        <f>IF(N198="základní",J198,0)</f>
        <v>0</v>
      </c>
      <c r="BF198" s="128">
        <f>IF(N198="snížená",J198,0)</f>
        <v>0</v>
      </c>
      <c r="BG198" s="128">
        <f>IF(N198="zákl. přenesená",J198,0)</f>
        <v>0</v>
      </c>
      <c r="BH198" s="128">
        <f>IF(N198="sníž. přenesená",J198,0)</f>
        <v>0</v>
      </c>
      <c r="BI198" s="128">
        <f>IF(N198="nulová",J198,0)</f>
        <v>0</v>
      </c>
      <c r="BJ198" s="16" t="s">
        <v>128</v>
      </c>
      <c r="BK198" s="128">
        <f>ROUND(I198*H198,2)</f>
        <v>0</v>
      </c>
      <c r="BL198" s="16" t="s">
        <v>127</v>
      </c>
      <c r="BM198" s="127" t="s">
        <v>243</v>
      </c>
    </row>
    <row r="199" spans="2:65" s="12" customFormat="1">
      <c r="B199" s="129"/>
      <c r="D199" s="130" t="s">
        <v>130</v>
      </c>
      <c r="E199" s="174" t="s">
        <v>1</v>
      </c>
      <c r="F199" s="165" t="s">
        <v>244</v>
      </c>
      <c r="G199" s="166"/>
      <c r="H199" s="167">
        <v>1.089</v>
      </c>
      <c r="I199" s="13"/>
      <c r="J199" s="13"/>
      <c r="L199" s="129"/>
      <c r="M199" s="134"/>
      <c r="T199" s="135"/>
      <c r="AT199" s="131" t="s">
        <v>130</v>
      </c>
      <c r="AU199" s="131" t="s">
        <v>128</v>
      </c>
      <c r="AV199" s="12" t="s">
        <v>128</v>
      </c>
      <c r="AW199" s="12" t="s">
        <v>30</v>
      </c>
      <c r="AX199" s="12" t="s">
        <v>78</v>
      </c>
      <c r="AY199" s="131" t="s">
        <v>120</v>
      </c>
    </row>
    <row r="200" spans="2:65" s="11" customFormat="1" ht="22.9" customHeight="1">
      <c r="B200" s="107"/>
      <c r="D200" s="108" t="s">
        <v>72</v>
      </c>
      <c r="E200" s="168" t="s">
        <v>245</v>
      </c>
      <c r="F200" s="168" t="s">
        <v>246</v>
      </c>
      <c r="G200" s="169"/>
      <c r="H200" s="169"/>
      <c r="I200" s="154"/>
      <c r="J200" s="158">
        <f>BK200</f>
        <v>0</v>
      </c>
      <c r="L200" s="107"/>
      <c r="M200" s="110"/>
      <c r="P200" s="111">
        <f>SUM(P201:P205)</f>
        <v>12.631117</v>
      </c>
      <c r="R200" s="111">
        <f>SUM(R201:R205)</f>
        <v>0</v>
      </c>
      <c r="T200" s="112">
        <f>SUM(T201:T205)</f>
        <v>0</v>
      </c>
      <c r="AR200" s="108" t="s">
        <v>78</v>
      </c>
      <c r="AT200" s="113" t="s">
        <v>72</v>
      </c>
      <c r="AU200" s="113" t="s">
        <v>78</v>
      </c>
      <c r="AY200" s="108" t="s">
        <v>120</v>
      </c>
      <c r="BK200" s="114">
        <f>SUM(BK201:BK205)</f>
        <v>0</v>
      </c>
    </row>
    <row r="201" spans="2:65" s="1" customFormat="1" ht="24.2" customHeight="1">
      <c r="B201" s="116"/>
      <c r="C201" s="117" t="s">
        <v>247</v>
      </c>
      <c r="D201" s="117" t="s">
        <v>123</v>
      </c>
      <c r="E201" s="118" t="s">
        <v>248</v>
      </c>
      <c r="F201" s="119" t="s">
        <v>249</v>
      </c>
      <c r="G201" s="120" t="s">
        <v>134</v>
      </c>
      <c r="H201" s="121">
        <v>7.5229999999999997</v>
      </c>
      <c r="I201" s="153">
        <v>0</v>
      </c>
      <c r="J201" s="153">
        <f>ROUND(I201*H201,2)</f>
        <v>0</v>
      </c>
      <c r="K201" s="122"/>
      <c r="L201" s="28"/>
      <c r="M201" s="123" t="s">
        <v>1</v>
      </c>
      <c r="N201" s="124" t="s">
        <v>39</v>
      </c>
      <c r="O201" s="125">
        <v>1.47</v>
      </c>
      <c r="P201" s="125">
        <f>O201*H201</f>
        <v>11.058809999999999</v>
      </c>
      <c r="Q201" s="125">
        <v>0</v>
      </c>
      <c r="R201" s="125">
        <f>Q201*H201</f>
        <v>0</v>
      </c>
      <c r="S201" s="125">
        <v>0</v>
      </c>
      <c r="T201" s="126">
        <f>S201*H201</f>
        <v>0</v>
      </c>
      <c r="AR201" s="127" t="s">
        <v>127</v>
      </c>
      <c r="AT201" s="127" t="s">
        <v>123</v>
      </c>
      <c r="AU201" s="127" t="s">
        <v>128</v>
      </c>
      <c r="AY201" s="16" t="s">
        <v>120</v>
      </c>
      <c r="BE201" s="128">
        <f>IF(N201="základní",J201,0)</f>
        <v>0</v>
      </c>
      <c r="BF201" s="128">
        <f>IF(N201="snížená",J201,0)</f>
        <v>0</v>
      </c>
      <c r="BG201" s="128">
        <f>IF(N201="zákl. přenesená",J201,0)</f>
        <v>0</v>
      </c>
      <c r="BH201" s="128">
        <f>IF(N201="sníž. přenesená",J201,0)</f>
        <v>0</v>
      </c>
      <c r="BI201" s="128">
        <f>IF(N201="nulová",J201,0)</f>
        <v>0</v>
      </c>
      <c r="BJ201" s="16" t="s">
        <v>128</v>
      </c>
      <c r="BK201" s="128">
        <f>ROUND(I201*H201,2)</f>
        <v>0</v>
      </c>
      <c r="BL201" s="16" t="s">
        <v>127</v>
      </c>
      <c r="BM201" s="127" t="s">
        <v>250</v>
      </c>
    </row>
    <row r="202" spans="2:65" s="1" customFormat="1" ht="24.2" customHeight="1">
      <c r="B202" s="116"/>
      <c r="C202" s="117" t="s">
        <v>251</v>
      </c>
      <c r="D202" s="117" t="s">
        <v>123</v>
      </c>
      <c r="E202" s="118" t="s">
        <v>252</v>
      </c>
      <c r="F202" s="119" t="s">
        <v>253</v>
      </c>
      <c r="G202" s="120" t="s">
        <v>134</v>
      </c>
      <c r="H202" s="121">
        <v>7.5229999999999997</v>
      </c>
      <c r="I202" s="153">
        <v>0</v>
      </c>
      <c r="J202" s="153">
        <f>ROUND(I202*H202,2)</f>
        <v>0</v>
      </c>
      <c r="K202" s="122"/>
      <c r="L202" s="28"/>
      <c r="M202" s="123" t="s">
        <v>1</v>
      </c>
      <c r="N202" s="124" t="s">
        <v>39</v>
      </c>
      <c r="O202" s="125">
        <v>0.125</v>
      </c>
      <c r="P202" s="125">
        <f>O202*H202</f>
        <v>0.94037499999999996</v>
      </c>
      <c r="Q202" s="125">
        <v>0</v>
      </c>
      <c r="R202" s="125">
        <f>Q202*H202</f>
        <v>0</v>
      </c>
      <c r="S202" s="125">
        <v>0</v>
      </c>
      <c r="T202" s="126">
        <f>S202*H202</f>
        <v>0</v>
      </c>
      <c r="AR202" s="127" t="s">
        <v>127</v>
      </c>
      <c r="AT202" s="127" t="s">
        <v>123</v>
      </c>
      <c r="AU202" s="127" t="s">
        <v>128</v>
      </c>
      <c r="AY202" s="16" t="s">
        <v>120</v>
      </c>
      <c r="BE202" s="128">
        <f>IF(N202="základní",J202,0)</f>
        <v>0</v>
      </c>
      <c r="BF202" s="128">
        <f>IF(N202="snížená",J202,0)</f>
        <v>0</v>
      </c>
      <c r="BG202" s="128">
        <f>IF(N202="zákl. přenesená",J202,0)</f>
        <v>0</v>
      </c>
      <c r="BH202" s="128">
        <f>IF(N202="sníž. přenesená",J202,0)</f>
        <v>0</v>
      </c>
      <c r="BI202" s="128">
        <f>IF(N202="nulová",J202,0)</f>
        <v>0</v>
      </c>
      <c r="BJ202" s="16" t="s">
        <v>128</v>
      </c>
      <c r="BK202" s="128">
        <f>ROUND(I202*H202,2)</f>
        <v>0</v>
      </c>
      <c r="BL202" s="16" t="s">
        <v>127</v>
      </c>
      <c r="BM202" s="127" t="s">
        <v>254</v>
      </c>
    </row>
    <row r="203" spans="2:65" s="1" customFormat="1" ht="24.2" customHeight="1">
      <c r="B203" s="116"/>
      <c r="C203" s="117" t="s">
        <v>255</v>
      </c>
      <c r="D203" s="117" t="s">
        <v>123</v>
      </c>
      <c r="E203" s="118" t="s">
        <v>256</v>
      </c>
      <c r="F203" s="119" t="s">
        <v>257</v>
      </c>
      <c r="G203" s="120" t="s">
        <v>134</v>
      </c>
      <c r="H203" s="121">
        <v>105.322</v>
      </c>
      <c r="I203" s="153">
        <v>0</v>
      </c>
      <c r="J203" s="153">
        <f>ROUND(I203*H203,2)</f>
        <v>0</v>
      </c>
      <c r="K203" s="122"/>
      <c r="L203" s="28"/>
      <c r="M203" s="123" t="s">
        <v>1</v>
      </c>
      <c r="N203" s="124" t="s">
        <v>39</v>
      </c>
      <c r="O203" s="125">
        <v>6.0000000000000001E-3</v>
      </c>
      <c r="P203" s="125">
        <f>O203*H203</f>
        <v>0.63193200000000005</v>
      </c>
      <c r="Q203" s="125">
        <v>0</v>
      </c>
      <c r="R203" s="125">
        <f>Q203*H203</f>
        <v>0</v>
      </c>
      <c r="S203" s="125">
        <v>0</v>
      </c>
      <c r="T203" s="126">
        <f>S203*H203</f>
        <v>0</v>
      </c>
      <c r="AR203" s="127" t="s">
        <v>127</v>
      </c>
      <c r="AT203" s="127" t="s">
        <v>123</v>
      </c>
      <c r="AU203" s="127" t="s">
        <v>128</v>
      </c>
      <c r="AY203" s="16" t="s">
        <v>120</v>
      </c>
      <c r="BE203" s="128">
        <f>IF(N203="základní",J203,0)</f>
        <v>0</v>
      </c>
      <c r="BF203" s="128">
        <f>IF(N203="snížená",J203,0)</f>
        <v>0</v>
      </c>
      <c r="BG203" s="128">
        <f>IF(N203="zákl. přenesená",J203,0)</f>
        <v>0</v>
      </c>
      <c r="BH203" s="128">
        <f>IF(N203="sníž. přenesená",J203,0)</f>
        <v>0</v>
      </c>
      <c r="BI203" s="128">
        <f>IF(N203="nulová",J203,0)</f>
        <v>0</v>
      </c>
      <c r="BJ203" s="16" t="s">
        <v>128</v>
      </c>
      <c r="BK203" s="128">
        <f>ROUND(I203*H203,2)</f>
        <v>0</v>
      </c>
      <c r="BL203" s="16" t="s">
        <v>127</v>
      </c>
      <c r="BM203" s="127" t="s">
        <v>258</v>
      </c>
    </row>
    <row r="204" spans="2:65" s="12" customFormat="1">
      <c r="B204" s="129"/>
      <c r="D204" s="130" t="s">
        <v>130</v>
      </c>
      <c r="E204" s="166"/>
      <c r="F204" s="165" t="s">
        <v>259</v>
      </c>
      <c r="G204" s="166"/>
      <c r="H204" s="167">
        <v>105.322</v>
      </c>
      <c r="I204" s="13"/>
      <c r="J204" s="13"/>
      <c r="L204" s="129"/>
      <c r="M204" s="134"/>
      <c r="T204" s="135"/>
      <c r="AT204" s="131" t="s">
        <v>130</v>
      </c>
      <c r="AU204" s="131" t="s">
        <v>128</v>
      </c>
      <c r="AV204" s="12" t="s">
        <v>128</v>
      </c>
      <c r="AW204" s="12" t="s">
        <v>3</v>
      </c>
      <c r="AX204" s="12" t="s">
        <v>78</v>
      </c>
      <c r="AY204" s="131" t="s">
        <v>120</v>
      </c>
    </row>
    <row r="205" spans="2:65" s="1" customFormat="1" ht="44.25" customHeight="1">
      <c r="B205" s="116"/>
      <c r="C205" s="117" t="s">
        <v>260</v>
      </c>
      <c r="D205" s="117" t="s">
        <v>123</v>
      </c>
      <c r="E205" s="118" t="s">
        <v>261</v>
      </c>
      <c r="F205" s="119" t="s">
        <v>262</v>
      </c>
      <c r="G205" s="120" t="s">
        <v>134</v>
      </c>
      <c r="H205" s="121">
        <v>7.5229999999999997</v>
      </c>
      <c r="I205" s="153">
        <v>0</v>
      </c>
      <c r="J205" s="153">
        <f>ROUND(I205*H205,2)</f>
        <v>0</v>
      </c>
      <c r="K205" s="122"/>
      <c r="L205" s="28"/>
      <c r="M205" s="123" t="s">
        <v>1</v>
      </c>
      <c r="N205" s="124" t="s">
        <v>39</v>
      </c>
      <c r="O205" s="125">
        <v>0</v>
      </c>
      <c r="P205" s="125">
        <f>O205*H205</f>
        <v>0</v>
      </c>
      <c r="Q205" s="125">
        <v>0</v>
      </c>
      <c r="R205" s="125">
        <f>Q205*H205</f>
        <v>0</v>
      </c>
      <c r="S205" s="125">
        <v>0</v>
      </c>
      <c r="T205" s="126">
        <f>S205*H205</f>
        <v>0</v>
      </c>
      <c r="AR205" s="127" t="s">
        <v>127</v>
      </c>
      <c r="AT205" s="127" t="s">
        <v>123</v>
      </c>
      <c r="AU205" s="127" t="s">
        <v>128</v>
      </c>
      <c r="AY205" s="16" t="s">
        <v>120</v>
      </c>
      <c r="BE205" s="128">
        <f>IF(N205="základní",J205,0)</f>
        <v>0</v>
      </c>
      <c r="BF205" s="128">
        <f>IF(N205="snížená",J205,0)</f>
        <v>0</v>
      </c>
      <c r="BG205" s="128">
        <f>IF(N205="zákl. přenesená",J205,0)</f>
        <v>0</v>
      </c>
      <c r="BH205" s="128">
        <f>IF(N205="sníž. přenesená",J205,0)</f>
        <v>0</v>
      </c>
      <c r="BI205" s="128">
        <f>IF(N205="nulová",J205,0)</f>
        <v>0</v>
      </c>
      <c r="BJ205" s="16" t="s">
        <v>128</v>
      </c>
      <c r="BK205" s="128">
        <f>ROUND(I205*H205,2)</f>
        <v>0</v>
      </c>
      <c r="BL205" s="16" t="s">
        <v>127</v>
      </c>
      <c r="BM205" s="127" t="s">
        <v>263</v>
      </c>
    </row>
    <row r="206" spans="2:65" s="11" customFormat="1" ht="22.9" customHeight="1">
      <c r="B206" s="107"/>
      <c r="D206" s="108" t="s">
        <v>72</v>
      </c>
      <c r="E206" s="168" t="s">
        <v>264</v>
      </c>
      <c r="F206" s="168" t="s">
        <v>265</v>
      </c>
      <c r="G206" s="169"/>
      <c r="H206" s="169"/>
      <c r="I206" s="154"/>
      <c r="J206" s="158">
        <f>BK206</f>
        <v>0</v>
      </c>
      <c r="L206" s="107"/>
      <c r="M206" s="110"/>
      <c r="P206" s="111">
        <f>P207</f>
        <v>1.3013459999999999</v>
      </c>
      <c r="R206" s="111">
        <f>R207</f>
        <v>0</v>
      </c>
      <c r="T206" s="112">
        <f>T207</f>
        <v>0</v>
      </c>
      <c r="AR206" s="108" t="s">
        <v>78</v>
      </c>
      <c r="AT206" s="113" t="s">
        <v>72</v>
      </c>
      <c r="AU206" s="113" t="s">
        <v>78</v>
      </c>
      <c r="AY206" s="108" t="s">
        <v>120</v>
      </c>
      <c r="BK206" s="114">
        <f>BK207</f>
        <v>0</v>
      </c>
    </row>
    <row r="207" spans="2:65" s="1" customFormat="1" ht="16.5" customHeight="1">
      <c r="B207" s="116"/>
      <c r="C207" s="117" t="s">
        <v>266</v>
      </c>
      <c r="D207" s="117" t="s">
        <v>123</v>
      </c>
      <c r="E207" s="118" t="s">
        <v>267</v>
      </c>
      <c r="F207" s="119" t="s">
        <v>268</v>
      </c>
      <c r="G207" s="120" t="s">
        <v>134</v>
      </c>
      <c r="H207" s="121">
        <v>1.5660000000000001</v>
      </c>
      <c r="I207" s="153">
        <v>0</v>
      </c>
      <c r="J207" s="153">
        <f>ROUND(I207*H207,2)</f>
        <v>0</v>
      </c>
      <c r="K207" s="122"/>
      <c r="L207" s="28"/>
      <c r="M207" s="123" t="s">
        <v>1</v>
      </c>
      <c r="N207" s="124" t="s">
        <v>39</v>
      </c>
      <c r="O207" s="125">
        <v>0.83099999999999996</v>
      </c>
      <c r="P207" s="125">
        <f>O207*H207</f>
        <v>1.3013459999999999</v>
      </c>
      <c r="Q207" s="125">
        <v>0</v>
      </c>
      <c r="R207" s="125">
        <f>Q207*H207</f>
        <v>0</v>
      </c>
      <c r="S207" s="125">
        <v>0</v>
      </c>
      <c r="T207" s="126">
        <f>S207*H207</f>
        <v>0</v>
      </c>
      <c r="AR207" s="127" t="s">
        <v>127</v>
      </c>
      <c r="AT207" s="127" t="s">
        <v>123</v>
      </c>
      <c r="AU207" s="127" t="s">
        <v>128</v>
      </c>
      <c r="AY207" s="16" t="s">
        <v>120</v>
      </c>
      <c r="BE207" s="128">
        <f>IF(N207="základní",J207,0)</f>
        <v>0</v>
      </c>
      <c r="BF207" s="128">
        <f>IF(N207="snížená",J207,0)</f>
        <v>0</v>
      </c>
      <c r="BG207" s="128">
        <f>IF(N207="zákl. přenesená",J207,0)</f>
        <v>0</v>
      </c>
      <c r="BH207" s="128">
        <f>IF(N207="sníž. přenesená",J207,0)</f>
        <v>0</v>
      </c>
      <c r="BI207" s="128">
        <f>IF(N207="nulová",J207,0)</f>
        <v>0</v>
      </c>
      <c r="BJ207" s="16" t="s">
        <v>128</v>
      </c>
      <c r="BK207" s="128">
        <f>ROUND(I207*H207,2)</f>
        <v>0</v>
      </c>
      <c r="BL207" s="16" t="s">
        <v>127</v>
      </c>
      <c r="BM207" s="127" t="s">
        <v>269</v>
      </c>
    </row>
    <row r="208" spans="2:65" s="11" customFormat="1" ht="25.9" customHeight="1">
      <c r="B208" s="107"/>
      <c r="D208" s="108" t="s">
        <v>72</v>
      </c>
      <c r="E208" s="175" t="s">
        <v>270</v>
      </c>
      <c r="F208" s="175" t="s">
        <v>271</v>
      </c>
      <c r="G208" s="169"/>
      <c r="H208" s="169"/>
      <c r="I208" s="154"/>
      <c r="J208" s="157">
        <f>BK208</f>
        <v>0</v>
      </c>
      <c r="L208" s="107"/>
      <c r="M208" s="110"/>
      <c r="P208" s="111">
        <f>P209+P235+P237+P257+P259+P264+P304+P316+P333+P363+P379</f>
        <v>307.81295499999999</v>
      </c>
      <c r="R208" s="111">
        <f>R209+R235+R237+R257+R259+R264+R304+R316+R333+R363+R379</f>
        <v>1.8575772100000001</v>
      </c>
      <c r="T208" s="112">
        <f>T209+T235+T237+T257+T259+T264+T304+T316+T333+T363+T379</f>
        <v>1.9773086999999998</v>
      </c>
      <c r="AR208" s="108" t="s">
        <v>128</v>
      </c>
      <c r="AT208" s="113" t="s">
        <v>72</v>
      </c>
      <c r="AU208" s="113" t="s">
        <v>73</v>
      </c>
      <c r="AY208" s="108" t="s">
        <v>120</v>
      </c>
      <c r="BK208" s="114">
        <f>BK209+BK235+BK237+BK257+BK259+BK264+BK304+BK316+BK333+BK363+BK379</f>
        <v>0</v>
      </c>
    </row>
    <row r="209" spans="2:65" s="11" customFormat="1" ht="22.9" customHeight="1">
      <c r="B209" s="107"/>
      <c r="D209" s="108" t="s">
        <v>72</v>
      </c>
      <c r="E209" s="168" t="s">
        <v>272</v>
      </c>
      <c r="F209" s="168" t="s">
        <v>273</v>
      </c>
      <c r="G209" s="169"/>
      <c r="H209" s="169"/>
      <c r="I209" s="154"/>
      <c r="J209" s="158">
        <f>BK209</f>
        <v>0</v>
      </c>
      <c r="L209" s="107"/>
      <c r="M209" s="110"/>
      <c r="P209" s="111">
        <f>SUM(P210:P234)</f>
        <v>13.632258</v>
      </c>
      <c r="R209" s="111">
        <f>SUM(R210:R234)</f>
        <v>7.4059999999999987E-2</v>
      </c>
      <c r="T209" s="112">
        <f>SUM(T210:T234)</f>
        <v>0.75443000000000005</v>
      </c>
      <c r="AR209" s="108" t="s">
        <v>128</v>
      </c>
      <c r="AT209" s="113" t="s">
        <v>72</v>
      </c>
      <c r="AU209" s="113" t="s">
        <v>78</v>
      </c>
      <c r="AY209" s="108" t="s">
        <v>120</v>
      </c>
      <c r="BK209" s="114">
        <f>SUM(BK210:BK234)</f>
        <v>0</v>
      </c>
    </row>
    <row r="210" spans="2:65" s="1" customFormat="1" ht="16.5" customHeight="1">
      <c r="B210" s="116"/>
      <c r="C210" s="117" t="s">
        <v>274</v>
      </c>
      <c r="D210" s="117" t="s">
        <v>123</v>
      </c>
      <c r="E210" s="118" t="s">
        <v>275</v>
      </c>
      <c r="F210" s="119" t="s">
        <v>276</v>
      </c>
      <c r="G210" s="120" t="s">
        <v>277</v>
      </c>
      <c r="H210" s="121">
        <v>3</v>
      </c>
      <c r="I210" s="153">
        <v>0</v>
      </c>
      <c r="J210" s="153">
        <f>ROUND(I210*H210,2)</f>
        <v>0</v>
      </c>
      <c r="K210" s="122"/>
      <c r="L210" s="28"/>
      <c r="M210" s="123" t="s">
        <v>1</v>
      </c>
      <c r="N210" s="124" t="s">
        <v>39</v>
      </c>
      <c r="O210" s="125">
        <v>0.36199999999999999</v>
      </c>
      <c r="P210" s="125">
        <f>O210*H210</f>
        <v>1.0859999999999999</v>
      </c>
      <c r="Q210" s="125">
        <v>0</v>
      </c>
      <c r="R210" s="125">
        <f>Q210*H210</f>
        <v>0</v>
      </c>
      <c r="S210" s="125">
        <v>1.9460000000000002E-2</v>
      </c>
      <c r="T210" s="126">
        <f>S210*H210</f>
        <v>5.8380000000000001E-2</v>
      </c>
      <c r="AR210" s="127" t="s">
        <v>139</v>
      </c>
      <c r="AT210" s="127" t="s">
        <v>123</v>
      </c>
      <c r="AU210" s="127" t="s">
        <v>128</v>
      </c>
      <c r="AY210" s="16" t="s">
        <v>120</v>
      </c>
      <c r="BE210" s="128">
        <f>IF(N210="základní",J210,0)</f>
        <v>0</v>
      </c>
      <c r="BF210" s="128">
        <f>IF(N210="snížená",J210,0)</f>
        <v>0</v>
      </c>
      <c r="BG210" s="128">
        <f>IF(N210="zákl. přenesená",J210,0)</f>
        <v>0</v>
      </c>
      <c r="BH210" s="128">
        <f>IF(N210="sníž. přenesená",J210,0)</f>
        <v>0</v>
      </c>
      <c r="BI210" s="128">
        <f>IF(N210="nulová",J210,0)</f>
        <v>0</v>
      </c>
      <c r="BJ210" s="16" t="s">
        <v>128</v>
      </c>
      <c r="BK210" s="128">
        <f>ROUND(I210*H210,2)</f>
        <v>0</v>
      </c>
      <c r="BL210" s="16" t="s">
        <v>139</v>
      </c>
      <c r="BM210" s="127" t="s">
        <v>278</v>
      </c>
    </row>
    <row r="211" spans="2:65" s="12" customFormat="1">
      <c r="B211" s="129"/>
      <c r="D211" s="130" t="s">
        <v>130</v>
      </c>
      <c r="E211" s="174" t="s">
        <v>1</v>
      </c>
      <c r="F211" s="165" t="s">
        <v>279</v>
      </c>
      <c r="G211" s="166"/>
      <c r="H211" s="167">
        <v>2</v>
      </c>
      <c r="I211" s="13"/>
      <c r="J211" s="13"/>
      <c r="L211" s="129"/>
      <c r="M211" s="134"/>
      <c r="T211" s="135"/>
      <c r="AT211" s="131" t="s">
        <v>130</v>
      </c>
      <c r="AU211" s="131" t="s">
        <v>128</v>
      </c>
      <c r="AV211" s="12" t="s">
        <v>128</v>
      </c>
      <c r="AW211" s="12" t="s">
        <v>30</v>
      </c>
      <c r="AX211" s="12" t="s">
        <v>73</v>
      </c>
      <c r="AY211" s="131" t="s">
        <v>120</v>
      </c>
    </row>
    <row r="212" spans="2:65" s="12" customFormat="1">
      <c r="B212" s="129"/>
      <c r="D212" s="130" t="s">
        <v>130</v>
      </c>
      <c r="E212" s="174" t="s">
        <v>1</v>
      </c>
      <c r="F212" s="165" t="s">
        <v>171</v>
      </c>
      <c r="G212" s="166"/>
      <c r="H212" s="167">
        <v>1</v>
      </c>
      <c r="I212" s="13"/>
      <c r="J212" s="13"/>
      <c r="L212" s="129"/>
      <c r="M212" s="134"/>
      <c r="T212" s="135"/>
      <c r="AT212" s="131" t="s">
        <v>130</v>
      </c>
      <c r="AU212" s="131" t="s">
        <v>128</v>
      </c>
      <c r="AV212" s="12" t="s">
        <v>128</v>
      </c>
      <c r="AW212" s="12" t="s">
        <v>30</v>
      </c>
      <c r="AX212" s="12" t="s">
        <v>73</v>
      </c>
      <c r="AY212" s="131" t="s">
        <v>120</v>
      </c>
    </row>
    <row r="213" spans="2:65" s="13" customFormat="1">
      <c r="B213" s="136"/>
      <c r="D213" s="130" t="s">
        <v>130</v>
      </c>
      <c r="E213" s="174" t="s">
        <v>1</v>
      </c>
      <c r="F213" s="165" t="s">
        <v>143</v>
      </c>
      <c r="G213" s="166"/>
      <c r="H213" s="167">
        <v>3</v>
      </c>
      <c r="L213" s="136"/>
      <c r="M213" s="138"/>
      <c r="T213" s="139"/>
      <c r="AT213" s="137" t="s">
        <v>130</v>
      </c>
      <c r="AU213" s="137" t="s">
        <v>128</v>
      </c>
      <c r="AV213" s="13" t="s">
        <v>127</v>
      </c>
      <c r="AW213" s="13" t="s">
        <v>30</v>
      </c>
      <c r="AX213" s="13" t="s">
        <v>78</v>
      </c>
      <c r="AY213" s="137" t="s">
        <v>120</v>
      </c>
    </row>
    <row r="214" spans="2:65" s="1" customFormat="1" ht="24.2" customHeight="1">
      <c r="B214" s="116"/>
      <c r="C214" s="117" t="s">
        <v>280</v>
      </c>
      <c r="D214" s="117" t="s">
        <v>123</v>
      </c>
      <c r="E214" s="118" t="s">
        <v>281</v>
      </c>
      <c r="F214" s="119" t="s">
        <v>282</v>
      </c>
      <c r="G214" s="120" t="s">
        <v>277</v>
      </c>
      <c r="H214" s="121">
        <v>3</v>
      </c>
      <c r="I214" s="153">
        <v>0</v>
      </c>
      <c r="J214" s="153">
        <f>ROUND(I214*H214,2)</f>
        <v>0</v>
      </c>
      <c r="K214" s="122"/>
      <c r="L214" s="28"/>
      <c r="M214" s="123" t="s">
        <v>1</v>
      </c>
      <c r="N214" s="124" t="s">
        <v>39</v>
      </c>
      <c r="O214" s="125">
        <v>1.1000000000000001</v>
      </c>
      <c r="P214" s="125">
        <f>O214*H214</f>
        <v>3.3000000000000003</v>
      </c>
      <c r="Q214" s="125">
        <v>1.6469999999999999E-2</v>
      </c>
      <c r="R214" s="125">
        <f>Q214*H214</f>
        <v>4.9409999999999996E-2</v>
      </c>
      <c r="S214" s="125">
        <v>0</v>
      </c>
      <c r="T214" s="126">
        <f>S214*H214</f>
        <v>0</v>
      </c>
      <c r="AR214" s="127" t="s">
        <v>139</v>
      </c>
      <c r="AT214" s="127" t="s">
        <v>123</v>
      </c>
      <c r="AU214" s="127" t="s">
        <v>128</v>
      </c>
      <c r="AY214" s="16" t="s">
        <v>120</v>
      </c>
      <c r="BE214" s="128">
        <f>IF(N214="základní",J214,0)</f>
        <v>0</v>
      </c>
      <c r="BF214" s="128">
        <f>IF(N214="snížená",J214,0)</f>
        <v>0</v>
      </c>
      <c r="BG214" s="128">
        <f>IF(N214="zákl. přenesená",J214,0)</f>
        <v>0</v>
      </c>
      <c r="BH214" s="128">
        <f>IF(N214="sníž. přenesená",J214,0)</f>
        <v>0</v>
      </c>
      <c r="BI214" s="128">
        <f>IF(N214="nulová",J214,0)</f>
        <v>0</v>
      </c>
      <c r="BJ214" s="16" t="s">
        <v>128</v>
      </c>
      <c r="BK214" s="128">
        <f>ROUND(I214*H214,2)</f>
        <v>0</v>
      </c>
      <c r="BL214" s="16" t="s">
        <v>139</v>
      </c>
      <c r="BM214" s="127" t="s">
        <v>283</v>
      </c>
    </row>
    <row r="215" spans="2:65" s="12" customFormat="1">
      <c r="B215" s="129"/>
      <c r="D215" s="130" t="s">
        <v>130</v>
      </c>
      <c r="E215" s="174" t="s">
        <v>1</v>
      </c>
      <c r="F215" s="165" t="s">
        <v>284</v>
      </c>
      <c r="G215" s="166"/>
      <c r="H215" s="167">
        <v>1</v>
      </c>
      <c r="I215" s="13"/>
      <c r="J215" s="13"/>
      <c r="L215" s="129"/>
      <c r="M215" s="134"/>
      <c r="T215" s="135"/>
      <c r="AT215" s="131" t="s">
        <v>130</v>
      </c>
      <c r="AU215" s="131" t="s">
        <v>128</v>
      </c>
      <c r="AV215" s="12" t="s">
        <v>128</v>
      </c>
      <c r="AW215" s="12" t="s">
        <v>30</v>
      </c>
      <c r="AX215" s="12" t="s">
        <v>73</v>
      </c>
      <c r="AY215" s="131" t="s">
        <v>120</v>
      </c>
    </row>
    <row r="216" spans="2:65" s="12" customFormat="1">
      <c r="B216" s="129"/>
      <c r="D216" s="130" t="s">
        <v>130</v>
      </c>
      <c r="E216" s="174" t="s">
        <v>1</v>
      </c>
      <c r="F216" s="165" t="s">
        <v>285</v>
      </c>
      <c r="G216" s="166"/>
      <c r="H216" s="167">
        <v>2</v>
      </c>
      <c r="I216" s="13"/>
      <c r="J216" s="13"/>
      <c r="L216" s="129"/>
      <c r="M216" s="134"/>
      <c r="T216" s="135"/>
      <c r="AT216" s="131" t="s">
        <v>130</v>
      </c>
      <c r="AU216" s="131" t="s">
        <v>128</v>
      </c>
      <c r="AV216" s="12" t="s">
        <v>128</v>
      </c>
      <c r="AW216" s="12" t="s">
        <v>30</v>
      </c>
      <c r="AX216" s="12" t="s">
        <v>73</v>
      </c>
      <c r="AY216" s="131" t="s">
        <v>120</v>
      </c>
    </row>
    <row r="217" spans="2:65" s="13" customFormat="1">
      <c r="B217" s="136"/>
      <c r="D217" s="130" t="s">
        <v>130</v>
      </c>
      <c r="E217" s="174" t="s">
        <v>1</v>
      </c>
      <c r="F217" s="165" t="s">
        <v>143</v>
      </c>
      <c r="G217" s="166"/>
      <c r="H217" s="167">
        <v>3</v>
      </c>
      <c r="L217" s="136"/>
      <c r="M217" s="138"/>
      <c r="T217" s="139"/>
      <c r="AT217" s="137" t="s">
        <v>130</v>
      </c>
      <c r="AU217" s="137" t="s">
        <v>128</v>
      </c>
      <c r="AV217" s="13" t="s">
        <v>127</v>
      </c>
      <c r="AW217" s="13" t="s">
        <v>30</v>
      </c>
      <c r="AX217" s="13" t="s">
        <v>78</v>
      </c>
      <c r="AY217" s="137" t="s">
        <v>120</v>
      </c>
    </row>
    <row r="218" spans="2:65" s="1" customFormat="1" ht="21.75" customHeight="1">
      <c r="B218" s="116"/>
      <c r="C218" s="117" t="s">
        <v>286</v>
      </c>
      <c r="D218" s="117" t="s">
        <v>123</v>
      </c>
      <c r="E218" s="118" t="s">
        <v>287</v>
      </c>
      <c r="F218" s="119" t="s">
        <v>288</v>
      </c>
      <c r="G218" s="120" t="s">
        <v>277</v>
      </c>
      <c r="H218" s="121">
        <v>1</v>
      </c>
      <c r="I218" s="153">
        <v>0</v>
      </c>
      <c r="J218" s="153">
        <f>ROUND(I218*H218,2)</f>
        <v>0</v>
      </c>
      <c r="K218" s="122"/>
      <c r="L218" s="28"/>
      <c r="M218" s="123" t="s">
        <v>1</v>
      </c>
      <c r="N218" s="124" t="s">
        <v>39</v>
      </c>
      <c r="O218" s="125">
        <v>1.1000000000000001</v>
      </c>
      <c r="P218" s="125">
        <f>O218*H218</f>
        <v>1.1000000000000001</v>
      </c>
      <c r="Q218" s="125">
        <v>1.73E-3</v>
      </c>
      <c r="R218" s="125">
        <f>Q218*H218</f>
        <v>1.73E-3</v>
      </c>
      <c r="S218" s="125">
        <v>0</v>
      </c>
      <c r="T218" s="126">
        <f>S218*H218</f>
        <v>0</v>
      </c>
      <c r="AR218" s="127" t="s">
        <v>139</v>
      </c>
      <c r="AT218" s="127" t="s">
        <v>123</v>
      </c>
      <c r="AU218" s="127" t="s">
        <v>128</v>
      </c>
      <c r="AY218" s="16" t="s">
        <v>120</v>
      </c>
      <c r="BE218" s="128">
        <f>IF(N218="základní",J218,0)</f>
        <v>0</v>
      </c>
      <c r="BF218" s="128">
        <f>IF(N218="snížená",J218,0)</f>
        <v>0</v>
      </c>
      <c r="BG218" s="128">
        <f>IF(N218="zákl. přenesená",J218,0)</f>
        <v>0</v>
      </c>
      <c r="BH218" s="128">
        <f>IF(N218="sníž. přenesená",J218,0)</f>
        <v>0</v>
      </c>
      <c r="BI218" s="128">
        <f>IF(N218="nulová",J218,0)</f>
        <v>0</v>
      </c>
      <c r="BJ218" s="16" t="s">
        <v>128</v>
      </c>
      <c r="BK218" s="128">
        <f>ROUND(I218*H218,2)</f>
        <v>0</v>
      </c>
      <c r="BL218" s="16" t="s">
        <v>139</v>
      </c>
      <c r="BM218" s="127" t="s">
        <v>289</v>
      </c>
    </row>
    <row r="219" spans="2:65" s="12" customFormat="1">
      <c r="B219" s="129"/>
      <c r="D219" s="130" t="s">
        <v>130</v>
      </c>
      <c r="E219" s="174" t="s">
        <v>1</v>
      </c>
      <c r="F219" s="165" t="s">
        <v>290</v>
      </c>
      <c r="G219" s="166"/>
      <c r="H219" s="167">
        <v>1</v>
      </c>
      <c r="I219" s="13"/>
      <c r="J219" s="13"/>
      <c r="L219" s="129"/>
      <c r="M219" s="134"/>
      <c r="T219" s="135"/>
      <c r="AT219" s="131" t="s">
        <v>130</v>
      </c>
      <c r="AU219" s="131" t="s">
        <v>128</v>
      </c>
      <c r="AV219" s="12" t="s">
        <v>128</v>
      </c>
      <c r="AW219" s="12" t="s">
        <v>30</v>
      </c>
      <c r="AX219" s="12" t="s">
        <v>78</v>
      </c>
      <c r="AY219" s="131" t="s">
        <v>120</v>
      </c>
    </row>
    <row r="220" spans="2:65" s="1" customFormat="1" ht="24.2" customHeight="1">
      <c r="B220" s="116"/>
      <c r="C220" s="117" t="s">
        <v>291</v>
      </c>
      <c r="D220" s="117" t="s">
        <v>123</v>
      </c>
      <c r="E220" s="118" t="s">
        <v>292</v>
      </c>
      <c r="F220" s="119" t="s">
        <v>293</v>
      </c>
      <c r="G220" s="120" t="s">
        <v>277</v>
      </c>
      <c r="H220" s="121">
        <v>1</v>
      </c>
      <c r="I220" s="153">
        <v>0</v>
      </c>
      <c r="J220" s="153">
        <f>ROUND(I220*H220,2)</f>
        <v>0</v>
      </c>
      <c r="K220" s="122"/>
      <c r="L220" s="28"/>
      <c r="M220" s="123" t="s">
        <v>1</v>
      </c>
      <c r="N220" s="124" t="s">
        <v>39</v>
      </c>
      <c r="O220" s="125">
        <v>0.85</v>
      </c>
      <c r="P220" s="125">
        <f>O220*H220</f>
        <v>0.85</v>
      </c>
      <c r="Q220" s="125">
        <v>9.8300000000000002E-3</v>
      </c>
      <c r="R220" s="125">
        <f>Q220*H220</f>
        <v>9.8300000000000002E-3</v>
      </c>
      <c r="S220" s="125">
        <v>0</v>
      </c>
      <c r="T220" s="126">
        <f>S220*H220</f>
        <v>0</v>
      </c>
      <c r="AR220" s="127" t="s">
        <v>139</v>
      </c>
      <c r="AT220" s="127" t="s">
        <v>123</v>
      </c>
      <c r="AU220" s="127" t="s">
        <v>128</v>
      </c>
      <c r="AY220" s="16" t="s">
        <v>120</v>
      </c>
      <c r="BE220" s="128">
        <f>IF(N220="základní",J220,0)</f>
        <v>0</v>
      </c>
      <c r="BF220" s="128">
        <f>IF(N220="snížená",J220,0)</f>
        <v>0</v>
      </c>
      <c r="BG220" s="128">
        <f>IF(N220="zákl. přenesená",J220,0)</f>
        <v>0</v>
      </c>
      <c r="BH220" s="128">
        <f>IF(N220="sníž. přenesená",J220,0)</f>
        <v>0</v>
      </c>
      <c r="BI220" s="128">
        <f>IF(N220="nulová",J220,0)</f>
        <v>0</v>
      </c>
      <c r="BJ220" s="16" t="s">
        <v>128</v>
      </c>
      <c r="BK220" s="128">
        <f>ROUND(I220*H220,2)</f>
        <v>0</v>
      </c>
      <c r="BL220" s="16" t="s">
        <v>139</v>
      </c>
      <c r="BM220" s="127" t="s">
        <v>294</v>
      </c>
    </row>
    <row r="221" spans="2:65" s="12" customFormat="1">
      <c r="B221" s="129"/>
      <c r="D221" s="130" t="s">
        <v>130</v>
      </c>
      <c r="E221" s="174" t="s">
        <v>1</v>
      </c>
      <c r="F221" s="165" t="s">
        <v>284</v>
      </c>
      <c r="G221" s="166"/>
      <c r="H221" s="167">
        <v>1</v>
      </c>
      <c r="I221" s="13"/>
      <c r="J221" s="13"/>
      <c r="L221" s="129"/>
      <c r="M221" s="134"/>
      <c r="T221" s="135"/>
      <c r="AT221" s="131" t="s">
        <v>130</v>
      </c>
      <c r="AU221" s="131" t="s">
        <v>128</v>
      </c>
      <c r="AV221" s="12" t="s">
        <v>128</v>
      </c>
      <c r="AW221" s="12" t="s">
        <v>30</v>
      </c>
      <c r="AX221" s="12" t="s">
        <v>78</v>
      </c>
      <c r="AY221" s="131" t="s">
        <v>120</v>
      </c>
    </row>
    <row r="222" spans="2:65" s="1" customFormat="1" ht="21.75" customHeight="1">
      <c r="B222" s="116"/>
      <c r="C222" s="117" t="s">
        <v>295</v>
      </c>
      <c r="D222" s="117" t="s">
        <v>123</v>
      </c>
      <c r="E222" s="118" t="s">
        <v>296</v>
      </c>
      <c r="F222" s="119" t="s">
        <v>297</v>
      </c>
      <c r="G222" s="120" t="s">
        <v>277</v>
      </c>
      <c r="H222" s="121">
        <v>1</v>
      </c>
      <c r="I222" s="153">
        <v>0</v>
      </c>
      <c r="J222" s="153">
        <f>ROUND(I222*H222,2)</f>
        <v>0</v>
      </c>
      <c r="K222" s="122"/>
      <c r="L222" s="28"/>
      <c r="M222" s="123" t="s">
        <v>1</v>
      </c>
      <c r="N222" s="124" t="s">
        <v>39</v>
      </c>
      <c r="O222" s="125">
        <v>2.6989999999999998</v>
      </c>
      <c r="P222" s="125">
        <f>O222*H222</f>
        <v>2.6989999999999998</v>
      </c>
      <c r="Q222" s="125">
        <v>0</v>
      </c>
      <c r="R222" s="125">
        <f>Q222*H222</f>
        <v>0</v>
      </c>
      <c r="S222" s="125">
        <v>0.69347000000000003</v>
      </c>
      <c r="T222" s="126">
        <f>S222*H222</f>
        <v>0.69347000000000003</v>
      </c>
      <c r="AR222" s="127" t="s">
        <v>139</v>
      </c>
      <c r="AT222" s="127" t="s">
        <v>123</v>
      </c>
      <c r="AU222" s="127" t="s">
        <v>128</v>
      </c>
      <c r="AY222" s="16" t="s">
        <v>120</v>
      </c>
      <c r="BE222" s="128">
        <f>IF(N222="základní",J222,0)</f>
        <v>0</v>
      </c>
      <c r="BF222" s="128">
        <f>IF(N222="snížená",J222,0)</f>
        <v>0</v>
      </c>
      <c r="BG222" s="128">
        <f>IF(N222="zákl. přenesená",J222,0)</f>
        <v>0</v>
      </c>
      <c r="BH222" s="128">
        <f>IF(N222="sníž. přenesená",J222,0)</f>
        <v>0</v>
      </c>
      <c r="BI222" s="128">
        <f>IF(N222="nulová",J222,0)</f>
        <v>0</v>
      </c>
      <c r="BJ222" s="16" t="s">
        <v>128</v>
      </c>
      <c r="BK222" s="128">
        <f>ROUND(I222*H222,2)</f>
        <v>0</v>
      </c>
      <c r="BL222" s="16" t="s">
        <v>139</v>
      </c>
      <c r="BM222" s="127" t="s">
        <v>298</v>
      </c>
    </row>
    <row r="223" spans="2:65" s="1" customFormat="1" ht="21.75" customHeight="1">
      <c r="B223" s="116"/>
      <c r="C223" s="117" t="s">
        <v>299</v>
      </c>
      <c r="D223" s="117" t="s">
        <v>123</v>
      </c>
      <c r="E223" s="118" t="s">
        <v>300</v>
      </c>
      <c r="F223" s="119" t="s">
        <v>301</v>
      </c>
      <c r="G223" s="120" t="s">
        <v>277</v>
      </c>
      <c r="H223" s="121">
        <v>1</v>
      </c>
      <c r="I223" s="153">
        <v>0</v>
      </c>
      <c r="J223" s="153">
        <f>ROUND(I223*H223,2)</f>
        <v>0</v>
      </c>
      <c r="K223" s="122"/>
      <c r="L223" s="28"/>
      <c r="M223" s="123" t="s">
        <v>1</v>
      </c>
      <c r="N223" s="124" t="s">
        <v>39</v>
      </c>
      <c r="O223" s="125">
        <v>2.6989999999999998</v>
      </c>
      <c r="P223" s="125">
        <f>O223*H223</f>
        <v>2.6989999999999998</v>
      </c>
      <c r="Q223" s="125">
        <v>5.8500000000000002E-3</v>
      </c>
      <c r="R223" s="125">
        <f>Q223*H223</f>
        <v>5.8500000000000002E-3</v>
      </c>
      <c r="S223" s="125">
        <v>0</v>
      </c>
      <c r="T223" s="126">
        <f>S223*H223</f>
        <v>0</v>
      </c>
      <c r="AR223" s="127" t="s">
        <v>139</v>
      </c>
      <c r="AT223" s="127" t="s">
        <v>123</v>
      </c>
      <c r="AU223" s="127" t="s">
        <v>128</v>
      </c>
      <c r="AY223" s="16" t="s">
        <v>120</v>
      </c>
      <c r="BE223" s="128">
        <f>IF(N223="základní",J223,0)</f>
        <v>0</v>
      </c>
      <c r="BF223" s="128">
        <f>IF(N223="snížená",J223,0)</f>
        <v>0</v>
      </c>
      <c r="BG223" s="128">
        <f>IF(N223="zákl. přenesená",J223,0)</f>
        <v>0</v>
      </c>
      <c r="BH223" s="128">
        <f>IF(N223="sníž. přenesená",J223,0)</f>
        <v>0</v>
      </c>
      <c r="BI223" s="128">
        <f>IF(N223="nulová",J223,0)</f>
        <v>0</v>
      </c>
      <c r="BJ223" s="16" t="s">
        <v>128</v>
      </c>
      <c r="BK223" s="128">
        <f>ROUND(I223*H223,2)</f>
        <v>0</v>
      </c>
      <c r="BL223" s="16" t="s">
        <v>139</v>
      </c>
      <c r="BM223" s="127" t="s">
        <v>302</v>
      </c>
    </row>
    <row r="224" spans="2:65" s="1" customFormat="1" ht="16.5" customHeight="1">
      <c r="B224" s="116"/>
      <c r="C224" s="117" t="s">
        <v>303</v>
      </c>
      <c r="D224" s="117" t="s">
        <v>123</v>
      </c>
      <c r="E224" s="118" t="s">
        <v>304</v>
      </c>
      <c r="F224" s="119" t="s">
        <v>305</v>
      </c>
      <c r="G224" s="120" t="s">
        <v>277</v>
      </c>
      <c r="H224" s="121">
        <v>3</v>
      </c>
      <c r="I224" s="153">
        <v>0</v>
      </c>
      <c r="J224" s="153">
        <f>ROUND(I224*H224,2)</f>
        <v>0</v>
      </c>
      <c r="K224" s="122"/>
      <c r="L224" s="28"/>
      <c r="M224" s="123" t="s">
        <v>1</v>
      </c>
      <c r="N224" s="124" t="s">
        <v>39</v>
      </c>
      <c r="O224" s="125">
        <v>0.222</v>
      </c>
      <c r="P224" s="125">
        <f>O224*H224</f>
        <v>0.66600000000000004</v>
      </c>
      <c r="Q224" s="125">
        <v>0</v>
      </c>
      <c r="R224" s="125">
        <f>Q224*H224</f>
        <v>0</v>
      </c>
      <c r="S224" s="125">
        <v>8.5999999999999998E-4</v>
      </c>
      <c r="T224" s="126">
        <f>S224*H224</f>
        <v>2.5799999999999998E-3</v>
      </c>
      <c r="AR224" s="127" t="s">
        <v>139</v>
      </c>
      <c r="AT224" s="127" t="s">
        <v>123</v>
      </c>
      <c r="AU224" s="127" t="s">
        <v>128</v>
      </c>
      <c r="AY224" s="16" t="s">
        <v>120</v>
      </c>
      <c r="BE224" s="128">
        <f>IF(N224="základní",J224,0)</f>
        <v>0</v>
      </c>
      <c r="BF224" s="128">
        <f>IF(N224="snížená",J224,0)</f>
        <v>0</v>
      </c>
      <c r="BG224" s="128">
        <f>IF(N224="zákl. přenesená",J224,0)</f>
        <v>0</v>
      </c>
      <c r="BH224" s="128">
        <f>IF(N224="sníž. přenesená",J224,0)</f>
        <v>0</v>
      </c>
      <c r="BI224" s="128">
        <f>IF(N224="nulová",J224,0)</f>
        <v>0</v>
      </c>
      <c r="BJ224" s="16" t="s">
        <v>128</v>
      </c>
      <c r="BK224" s="128">
        <f>ROUND(I224*H224,2)</f>
        <v>0</v>
      </c>
      <c r="BL224" s="16" t="s">
        <v>139</v>
      </c>
      <c r="BM224" s="127" t="s">
        <v>306</v>
      </c>
    </row>
    <row r="225" spans="2:65" s="1" customFormat="1" ht="24.2" customHeight="1">
      <c r="B225" s="116"/>
      <c r="C225" s="117" t="s">
        <v>307</v>
      </c>
      <c r="D225" s="117" t="s">
        <v>123</v>
      </c>
      <c r="E225" s="118" t="s">
        <v>308</v>
      </c>
      <c r="F225" s="119" t="s">
        <v>309</v>
      </c>
      <c r="G225" s="120" t="s">
        <v>277</v>
      </c>
      <c r="H225" s="121">
        <v>1</v>
      </c>
      <c r="I225" s="153">
        <v>0</v>
      </c>
      <c r="J225" s="153">
        <f>ROUND(I225*H225,2)</f>
        <v>0</v>
      </c>
      <c r="K225" s="122"/>
      <c r="L225" s="28"/>
      <c r="M225" s="123" t="s">
        <v>1</v>
      </c>
      <c r="N225" s="124" t="s">
        <v>39</v>
      </c>
      <c r="O225" s="125">
        <v>0.2</v>
      </c>
      <c r="P225" s="125">
        <f>O225*H225</f>
        <v>0.2</v>
      </c>
      <c r="Q225" s="125">
        <v>1.8E-3</v>
      </c>
      <c r="R225" s="125">
        <f>Q225*H225</f>
        <v>1.8E-3</v>
      </c>
      <c r="S225" s="125">
        <v>0</v>
      </c>
      <c r="T225" s="126">
        <f>S225*H225</f>
        <v>0</v>
      </c>
      <c r="AR225" s="127" t="s">
        <v>139</v>
      </c>
      <c r="AT225" s="127" t="s">
        <v>123</v>
      </c>
      <c r="AU225" s="127" t="s">
        <v>128</v>
      </c>
      <c r="AY225" s="16" t="s">
        <v>120</v>
      </c>
      <c r="BE225" s="128">
        <f>IF(N225="základní",J225,0)</f>
        <v>0</v>
      </c>
      <c r="BF225" s="128">
        <f>IF(N225="snížená",J225,0)</f>
        <v>0</v>
      </c>
      <c r="BG225" s="128">
        <f>IF(N225="zákl. přenesená",J225,0)</f>
        <v>0</v>
      </c>
      <c r="BH225" s="128">
        <f>IF(N225="sníž. přenesená",J225,0)</f>
        <v>0</v>
      </c>
      <c r="BI225" s="128">
        <f>IF(N225="nulová",J225,0)</f>
        <v>0</v>
      </c>
      <c r="BJ225" s="16" t="s">
        <v>128</v>
      </c>
      <c r="BK225" s="128">
        <f>ROUND(I225*H225,2)</f>
        <v>0</v>
      </c>
      <c r="BL225" s="16" t="s">
        <v>139</v>
      </c>
      <c r="BM225" s="127" t="s">
        <v>310</v>
      </c>
    </row>
    <row r="226" spans="2:65" s="12" customFormat="1">
      <c r="B226" s="129"/>
      <c r="D226" s="130" t="s">
        <v>130</v>
      </c>
      <c r="E226" s="174" t="s">
        <v>1</v>
      </c>
      <c r="F226" s="165" t="s">
        <v>284</v>
      </c>
      <c r="G226" s="166"/>
      <c r="H226" s="167">
        <v>1</v>
      </c>
      <c r="I226" s="13"/>
      <c r="J226" s="13"/>
      <c r="L226" s="129"/>
      <c r="M226" s="134"/>
      <c r="T226" s="135"/>
      <c r="AT226" s="131" t="s">
        <v>130</v>
      </c>
      <c r="AU226" s="131" t="s">
        <v>128</v>
      </c>
      <c r="AV226" s="12" t="s">
        <v>128</v>
      </c>
      <c r="AW226" s="12" t="s">
        <v>30</v>
      </c>
      <c r="AX226" s="12" t="s">
        <v>78</v>
      </c>
      <c r="AY226" s="131" t="s">
        <v>120</v>
      </c>
    </row>
    <row r="227" spans="2:65" s="1" customFormat="1" ht="21.75" customHeight="1">
      <c r="B227" s="116"/>
      <c r="C227" s="117" t="s">
        <v>311</v>
      </c>
      <c r="D227" s="117" t="s">
        <v>123</v>
      </c>
      <c r="E227" s="118" t="s">
        <v>312</v>
      </c>
      <c r="F227" s="119" t="s">
        <v>313</v>
      </c>
      <c r="G227" s="120" t="s">
        <v>277</v>
      </c>
      <c r="H227" s="121">
        <v>3</v>
      </c>
      <c r="I227" s="153">
        <v>0</v>
      </c>
      <c r="J227" s="153">
        <f>ROUND(I227*H227,2)</f>
        <v>0</v>
      </c>
      <c r="K227" s="122"/>
      <c r="L227" s="28"/>
      <c r="M227" s="123" t="s">
        <v>1</v>
      </c>
      <c r="N227" s="124" t="s">
        <v>39</v>
      </c>
      <c r="O227" s="125">
        <v>0.2</v>
      </c>
      <c r="P227" s="125">
        <f>O227*H227</f>
        <v>0.60000000000000009</v>
      </c>
      <c r="Q227" s="125">
        <v>1.8E-3</v>
      </c>
      <c r="R227" s="125">
        <f>Q227*H227</f>
        <v>5.4000000000000003E-3</v>
      </c>
      <c r="S227" s="125">
        <v>0</v>
      </c>
      <c r="T227" s="126">
        <f>S227*H227</f>
        <v>0</v>
      </c>
      <c r="AR227" s="127" t="s">
        <v>139</v>
      </c>
      <c r="AT227" s="127" t="s">
        <v>123</v>
      </c>
      <c r="AU227" s="127" t="s">
        <v>128</v>
      </c>
      <c r="AY227" s="16" t="s">
        <v>120</v>
      </c>
      <c r="BE227" s="128">
        <f>IF(N227="základní",J227,0)</f>
        <v>0</v>
      </c>
      <c r="BF227" s="128">
        <f>IF(N227="snížená",J227,0)</f>
        <v>0</v>
      </c>
      <c r="BG227" s="128">
        <f>IF(N227="zákl. přenesená",J227,0)</f>
        <v>0</v>
      </c>
      <c r="BH227" s="128">
        <f>IF(N227="sníž. přenesená",J227,0)</f>
        <v>0</v>
      </c>
      <c r="BI227" s="128">
        <f>IF(N227="nulová",J227,0)</f>
        <v>0</v>
      </c>
      <c r="BJ227" s="16" t="s">
        <v>128</v>
      </c>
      <c r="BK227" s="128">
        <f>ROUND(I227*H227,2)</f>
        <v>0</v>
      </c>
      <c r="BL227" s="16" t="s">
        <v>139</v>
      </c>
      <c r="BM227" s="127" t="s">
        <v>314</v>
      </c>
    </row>
    <row r="228" spans="2:65" s="12" customFormat="1">
      <c r="B228" s="129"/>
      <c r="D228" s="130" t="s">
        <v>130</v>
      </c>
      <c r="E228" s="174" t="s">
        <v>1</v>
      </c>
      <c r="F228" s="165" t="s">
        <v>284</v>
      </c>
      <c r="G228" s="166"/>
      <c r="H228" s="167">
        <v>1</v>
      </c>
      <c r="I228" s="13"/>
      <c r="J228" s="13"/>
      <c r="L228" s="129"/>
      <c r="M228" s="134"/>
      <c r="T228" s="135"/>
      <c r="AT228" s="131" t="s">
        <v>130</v>
      </c>
      <c r="AU228" s="131" t="s">
        <v>128</v>
      </c>
      <c r="AV228" s="12" t="s">
        <v>128</v>
      </c>
      <c r="AW228" s="12" t="s">
        <v>30</v>
      </c>
      <c r="AX228" s="12" t="s">
        <v>73</v>
      </c>
      <c r="AY228" s="131" t="s">
        <v>120</v>
      </c>
    </row>
    <row r="229" spans="2:65" s="12" customFormat="1">
      <c r="B229" s="129"/>
      <c r="D229" s="130" t="s">
        <v>130</v>
      </c>
      <c r="E229" s="174" t="s">
        <v>1</v>
      </c>
      <c r="F229" s="165" t="s">
        <v>285</v>
      </c>
      <c r="G229" s="166"/>
      <c r="H229" s="167">
        <v>2</v>
      </c>
      <c r="I229" s="13"/>
      <c r="J229" s="13"/>
      <c r="L229" s="129"/>
      <c r="M229" s="134"/>
      <c r="T229" s="135"/>
      <c r="AT229" s="131" t="s">
        <v>130</v>
      </c>
      <c r="AU229" s="131" t="s">
        <v>128</v>
      </c>
      <c r="AV229" s="12" t="s">
        <v>128</v>
      </c>
      <c r="AW229" s="12" t="s">
        <v>30</v>
      </c>
      <c r="AX229" s="12" t="s">
        <v>73</v>
      </c>
      <c r="AY229" s="131" t="s">
        <v>120</v>
      </c>
    </row>
    <row r="230" spans="2:65" s="13" customFormat="1">
      <c r="B230" s="136"/>
      <c r="D230" s="130" t="s">
        <v>130</v>
      </c>
      <c r="E230" s="174" t="s">
        <v>1</v>
      </c>
      <c r="F230" s="165" t="s">
        <v>143</v>
      </c>
      <c r="G230" s="166"/>
      <c r="H230" s="167">
        <v>3</v>
      </c>
      <c r="L230" s="136"/>
      <c r="M230" s="138"/>
      <c r="T230" s="139"/>
      <c r="AT230" s="137" t="s">
        <v>130</v>
      </c>
      <c r="AU230" s="137" t="s">
        <v>128</v>
      </c>
      <c r="AV230" s="13" t="s">
        <v>127</v>
      </c>
      <c r="AW230" s="13" t="s">
        <v>30</v>
      </c>
      <c r="AX230" s="13" t="s">
        <v>78</v>
      </c>
      <c r="AY230" s="137" t="s">
        <v>120</v>
      </c>
    </row>
    <row r="231" spans="2:65" s="1" customFormat="1" ht="24.2" customHeight="1">
      <c r="B231" s="116"/>
      <c r="C231" s="117" t="s">
        <v>315</v>
      </c>
      <c r="D231" s="117" t="s">
        <v>123</v>
      </c>
      <c r="E231" s="118" t="s">
        <v>316</v>
      </c>
      <c r="F231" s="119" t="s">
        <v>317</v>
      </c>
      <c r="G231" s="120" t="s">
        <v>157</v>
      </c>
      <c r="H231" s="121">
        <v>1</v>
      </c>
      <c r="I231" s="153">
        <v>0</v>
      </c>
      <c r="J231" s="153">
        <f>ROUND(I231*H231,2)</f>
        <v>0</v>
      </c>
      <c r="K231" s="122"/>
      <c r="L231" s="28"/>
      <c r="M231" s="123" t="s">
        <v>1</v>
      </c>
      <c r="N231" s="124" t="s">
        <v>39</v>
      </c>
      <c r="O231" s="125">
        <v>0.32</v>
      </c>
      <c r="P231" s="125">
        <f>O231*H231</f>
        <v>0.32</v>
      </c>
      <c r="Q231" s="125">
        <v>4.0000000000000003E-5</v>
      </c>
      <c r="R231" s="125">
        <f>Q231*H231</f>
        <v>4.0000000000000003E-5</v>
      </c>
      <c r="S231" s="125">
        <v>0</v>
      </c>
      <c r="T231" s="126">
        <f>S231*H231</f>
        <v>0</v>
      </c>
      <c r="AR231" s="127" t="s">
        <v>139</v>
      </c>
      <c r="AT231" s="127" t="s">
        <v>123</v>
      </c>
      <c r="AU231" s="127" t="s">
        <v>128</v>
      </c>
      <c r="AY231" s="16" t="s">
        <v>120</v>
      </c>
      <c r="BE231" s="128">
        <f>IF(N231="základní",J231,0)</f>
        <v>0</v>
      </c>
      <c r="BF231" s="128">
        <f>IF(N231="snížená",J231,0)</f>
        <v>0</v>
      </c>
      <c r="BG231" s="128">
        <f>IF(N231="zákl. přenesená",J231,0)</f>
        <v>0</v>
      </c>
      <c r="BH231" s="128">
        <f>IF(N231="sníž. přenesená",J231,0)</f>
        <v>0</v>
      </c>
      <c r="BI231" s="128">
        <f>IF(N231="nulová",J231,0)</f>
        <v>0</v>
      </c>
      <c r="BJ231" s="16" t="s">
        <v>128</v>
      </c>
      <c r="BK231" s="128">
        <f>ROUND(I231*H231,2)</f>
        <v>0</v>
      </c>
      <c r="BL231" s="16" t="s">
        <v>139</v>
      </c>
      <c r="BM231" s="127" t="s">
        <v>318</v>
      </c>
    </row>
    <row r="232" spans="2:65" s="12" customFormat="1">
      <c r="B232" s="129"/>
      <c r="D232" s="130" t="s">
        <v>130</v>
      </c>
      <c r="E232" s="174" t="s">
        <v>1</v>
      </c>
      <c r="F232" s="165" t="s">
        <v>319</v>
      </c>
      <c r="G232" s="166"/>
      <c r="H232" s="167">
        <v>1</v>
      </c>
      <c r="I232" s="13"/>
      <c r="J232" s="13"/>
      <c r="L232" s="129"/>
      <c r="M232" s="134"/>
      <c r="T232" s="135"/>
      <c r="AT232" s="131" t="s">
        <v>130</v>
      </c>
      <c r="AU232" s="131" t="s">
        <v>128</v>
      </c>
      <c r="AV232" s="12" t="s">
        <v>128</v>
      </c>
      <c r="AW232" s="12" t="s">
        <v>30</v>
      </c>
      <c r="AX232" s="12" t="s">
        <v>78</v>
      </c>
      <c r="AY232" s="131" t="s">
        <v>120</v>
      </c>
    </row>
    <row r="233" spans="2:65" s="1" customFormat="1" ht="24.2" customHeight="1">
      <c r="B233" s="116"/>
      <c r="C233" s="117" t="s">
        <v>320</v>
      </c>
      <c r="D233" s="117" t="s">
        <v>123</v>
      </c>
      <c r="E233" s="118" t="s">
        <v>321</v>
      </c>
      <c r="F233" s="119" t="s">
        <v>322</v>
      </c>
      <c r="G233" s="120" t="s">
        <v>277</v>
      </c>
      <c r="H233" s="121">
        <v>1</v>
      </c>
      <c r="I233" s="153">
        <v>0</v>
      </c>
      <c r="J233" s="153">
        <f>ROUND(I233*H233,2)</f>
        <v>0</v>
      </c>
      <c r="K233" s="122"/>
      <c r="L233" s="28"/>
      <c r="M233" s="123" t="s">
        <v>1</v>
      </c>
      <c r="N233" s="124" t="s">
        <v>39</v>
      </c>
      <c r="O233" s="125">
        <v>0</v>
      </c>
      <c r="P233" s="125">
        <f>O233*H233</f>
        <v>0</v>
      </c>
      <c r="Q233" s="125">
        <v>0</v>
      </c>
      <c r="R233" s="125">
        <f>Q233*H233</f>
        <v>0</v>
      </c>
      <c r="S233" s="125">
        <v>0</v>
      </c>
      <c r="T233" s="126">
        <f>S233*H233</f>
        <v>0</v>
      </c>
      <c r="AR233" s="127" t="s">
        <v>139</v>
      </c>
      <c r="AT233" s="127" t="s">
        <v>123</v>
      </c>
      <c r="AU233" s="127" t="s">
        <v>128</v>
      </c>
      <c r="AY233" s="16" t="s">
        <v>120</v>
      </c>
      <c r="BE233" s="128">
        <f>IF(N233="základní",J233,0)</f>
        <v>0</v>
      </c>
      <c r="BF233" s="128">
        <f>IF(N233="snížená",J233,0)</f>
        <v>0</v>
      </c>
      <c r="BG233" s="128">
        <f>IF(N233="zákl. přenesená",J233,0)</f>
        <v>0</v>
      </c>
      <c r="BH233" s="128">
        <f>IF(N233="sníž. přenesená",J233,0)</f>
        <v>0</v>
      </c>
      <c r="BI233" s="128">
        <f>IF(N233="nulová",J233,0)</f>
        <v>0</v>
      </c>
      <c r="BJ233" s="16" t="s">
        <v>128</v>
      </c>
      <c r="BK233" s="128">
        <f>ROUND(I233*H233,2)</f>
        <v>0</v>
      </c>
      <c r="BL233" s="16" t="s">
        <v>139</v>
      </c>
      <c r="BM233" s="127" t="s">
        <v>323</v>
      </c>
    </row>
    <row r="234" spans="2:65" s="1" customFormat="1" ht="24.2" customHeight="1">
      <c r="B234" s="116"/>
      <c r="C234" s="117" t="s">
        <v>324</v>
      </c>
      <c r="D234" s="117" t="s">
        <v>123</v>
      </c>
      <c r="E234" s="118" t="s">
        <v>325</v>
      </c>
      <c r="F234" s="119" t="s">
        <v>326</v>
      </c>
      <c r="G234" s="120" t="s">
        <v>134</v>
      </c>
      <c r="H234" s="121">
        <v>7.3999999999999996E-2</v>
      </c>
      <c r="I234" s="153">
        <v>0</v>
      </c>
      <c r="J234" s="153">
        <f>ROUND(I234*H234,2)</f>
        <v>0</v>
      </c>
      <c r="K234" s="122"/>
      <c r="L234" s="28"/>
      <c r="M234" s="123" t="s">
        <v>1</v>
      </c>
      <c r="N234" s="124" t="s">
        <v>39</v>
      </c>
      <c r="O234" s="125">
        <v>1.5169999999999999</v>
      </c>
      <c r="P234" s="125">
        <f>O234*H234</f>
        <v>0.11225799999999998</v>
      </c>
      <c r="Q234" s="125">
        <v>0</v>
      </c>
      <c r="R234" s="125">
        <f>Q234*H234</f>
        <v>0</v>
      </c>
      <c r="S234" s="125">
        <v>0</v>
      </c>
      <c r="T234" s="126">
        <f>S234*H234</f>
        <v>0</v>
      </c>
      <c r="AR234" s="127" t="s">
        <v>139</v>
      </c>
      <c r="AT234" s="127" t="s">
        <v>123</v>
      </c>
      <c r="AU234" s="127" t="s">
        <v>128</v>
      </c>
      <c r="AY234" s="16" t="s">
        <v>120</v>
      </c>
      <c r="BE234" s="128">
        <f>IF(N234="základní",J234,0)</f>
        <v>0</v>
      </c>
      <c r="BF234" s="128">
        <f>IF(N234="snížená",J234,0)</f>
        <v>0</v>
      </c>
      <c r="BG234" s="128">
        <f>IF(N234="zákl. přenesená",J234,0)</f>
        <v>0</v>
      </c>
      <c r="BH234" s="128">
        <f>IF(N234="sníž. přenesená",J234,0)</f>
        <v>0</v>
      </c>
      <c r="BI234" s="128">
        <f>IF(N234="nulová",J234,0)</f>
        <v>0</v>
      </c>
      <c r="BJ234" s="16" t="s">
        <v>128</v>
      </c>
      <c r="BK234" s="128">
        <f>ROUND(I234*H234,2)</f>
        <v>0</v>
      </c>
      <c r="BL234" s="16" t="s">
        <v>139</v>
      </c>
      <c r="BM234" s="127" t="s">
        <v>327</v>
      </c>
    </row>
    <row r="235" spans="2:65" s="11" customFormat="1" ht="22.9" customHeight="1">
      <c r="B235" s="107"/>
      <c r="D235" s="108" t="s">
        <v>72</v>
      </c>
      <c r="E235" s="168" t="s">
        <v>328</v>
      </c>
      <c r="F235" s="168" t="s">
        <v>329</v>
      </c>
      <c r="G235" s="169"/>
      <c r="H235" s="169"/>
      <c r="I235" s="154"/>
      <c r="J235" s="158">
        <f>BK235</f>
        <v>0</v>
      </c>
      <c r="L235" s="107"/>
      <c r="M235" s="110"/>
      <c r="P235" s="111">
        <f>P236</f>
        <v>6.2E-2</v>
      </c>
      <c r="R235" s="111">
        <f>R236</f>
        <v>0</v>
      </c>
      <c r="T235" s="112">
        <f>T236</f>
        <v>0</v>
      </c>
      <c r="AR235" s="108" t="s">
        <v>128</v>
      </c>
      <c r="AT235" s="113" t="s">
        <v>72</v>
      </c>
      <c r="AU235" s="113" t="s">
        <v>78</v>
      </c>
      <c r="AY235" s="108" t="s">
        <v>120</v>
      </c>
      <c r="BK235" s="114">
        <f>BK236</f>
        <v>0</v>
      </c>
    </row>
    <row r="236" spans="2:65" s="1" customFormat="1" ht="37.9" customHeight="1">
      <c r="B236" s="116"/>
      <c r="C236" s="117" t="s">
        <v>330</v>
      </c>
      <c r="D236" s="117" t="s">
        <v>123</v>
      </c>
      <c r="E236" s="118" t="s">
        <v>331</v>
      </c>
      <c r="F236" s="119" t="s">
        <v>332</v>
      </c>
      <c r="G236" s="120" t="s">
        <v>157</v>
      </c>
      <c r="H236" s="121">
        <v>1</v>
      </c>
      <c r="I236" s="153">
        <v>0</v>
      </c>
      <c r="J236" s="153">
        <f>ROUND(I236*H236,2)</f>
        <v>0</v>
      </c>
      <c r="K236" s="122"/>
      <c r="L236" s="28"/>
      <c r="M236" s="123" t="s">
        <v>1</v>
      </c>
      <c r="N236" s="124" t="s">
        <v>39</v>
      </c>
      <c r="O236" s="125">
        <v>6.2E-2</v>
      </c>
      <c r="P236" s="125">
        <f>O236*H236</f>
        <v>6.2E-2</v>
      </c>
      <c r="Q236" s="125">
        <v>0</v>
      </c>
      <c r="R236" s="125">
        <f>Q236*H236</f>
        <v>0</v>
      </c>
      <c r="S236" s="125">
        <v>0</v>
      </c>
      <c r="T236" s="126">
        <f>S236*H236</f>
        <v>0</v>
      </c>
      <c r="AR236" s="127" t="s">
        <v>139</v>
      </c>
      <c r="AT236" s="127" t="s">
        <v>123</v>
      </c>
      <c r="AU236" s="127" t="s">
        <v>128</v>
      </c>
      <c r="AY236" s="16" t="s">
        <v>120</v>
      </c>
      <c r="BE236" s="128">
        <f>IF(N236="základní",J236,0)</f>
        <v>0</v>
      </c>
      <c r="BF236" s="128">
        <f>IF(N236="snížená",J236,0)</f>
        <v>0</v>
      </c>
      <c r="BG236" s="128">
        <f>IF(N236="zákl. přenesená",J236,0)</f>
        <v>0</v>
      </c>
      <c r="BH236" s="128">
        <f>IF(N236="sníž. přenesená",J236,0)</f>
        <v>0</v>
      </c>
      <c r="BI236" s="128">
        <f>IF(N236="nulová",J236,0)</f>
        <v>0</v>
      </c>
      <c r="BJ236" s="16" t="s">
        <v>128</v>
      </c>
      <c r="BK236" s="128">
        <f>ROUND(I236*H236,2)</f>
        <v>0</v>
      </c>
      <c r="BL236" s="16" t="s">
        <v>139</v>
      </c>
      <c r="BM236" s="127" t="s">
        <v>333</v>
      </c>
    </row>
    <row r="237" spans="2:65" s="11" customFormat="1" ht="22.9" customHeight="1">
      <c r="B237" s="107"/>
      <c r="D237" s="108" t="s">
        <v>72</v>
      </c>
      <c r="E237" s="168" t="s">
        <v>334</v>
      </c>
      <c r="F237" s="168" t="s">
        <v>335</v>
      </c>
      <c r="G237" s="169"/>
      <c r="H237" s="169"/>
      <c r="I237" s="154"/>
      <c r="J237" s="158">
        <f>BK237</f>
        <v>0</v>
      </c>
      <c r="L237" s="107"/>
      <c r="M237" s="110"/>
      <c r="P237" s="111">
        <f>SUM(P238:P256)</f>
        <v>21.096140000000002</v>
      </c>
      <c r="R237" s="111">
        <f>SUM(R238:R256)</f>
        <v>8.5000000000000006E-3</v>
      </c>
      <c r="T237" s="112">
        <f>SUM(T238:T256)</f>
        <v>2.6000000000000002E-2</v>
      </c>
      <c r="AR237" s="108" t="s">
        <v>128</v>
      </c>
      <c r="AT237" s="113" t="s">
        <v>72</v>
      </c>
      <c r="AU237" s="113" t="s">
        <v>78</v>
      </c>
      <c r="AY237" s="108" t="s">
        <v>120</v>
      </c>
      <c r="BK237" s="114">
        <f>SUM(BK238:BK256)</f>
        <v>0</v>
      </c>
    </row>
    <row r="238" spans="2:65" s="1" customFormat="1" ht="44.25" customHeight="1">
      <c r="B238" s="116"/>
      <c r="C238" s="117" t="s">
        <v>336</v>
      </c>
      <c r="D238" s="117" t="s">
        <v>123</v>
      </c>
      <c r="E238" s="118" t="s">
        <v>337</v>
      </c>
      <c r="F238" s="119" t="s">
        <v>338</v>
      </c>
      <c r="G238" s="120" t="s">
        <v>157</v>
      </c>
      <c r="H238" s="121">
        <v>10</v>
      </c>
      <c r="I238" s="153">
        <v>0</v>
      </c>
      <c r="J238" s="153">
        <f>ROUND(I238*H238,2)</f>
        <v>0</v>
      </c>
      <c r="K238" s="122"/>
      <c r="L238" s="28"/>
      <c r="M238" s="123" t="s">
        <v>1</v>
      </c>
      <c r="N238" s="124" t="s">
        <v>39</v>
      </c>
      <c r="O238" s="125">
        <v>0.17599999999999999</v>
      </c>
      <c r="P238" s="125">
        <f>O238*H238</f>
        <v>1.7599999999999998</v>
      </c>
      <c r="Q238" s="125">
        <v>0</v>
      </c>
      <c r="R238" s="125">
        <f>Q238*H238</f>
        <v>0</v>
      </c>
      <c r="S238" s="125">
        <v>1E-3</v>
      </c>
      <c r="T238" s="126">
        <f>S238*H238</f>
        <v>0.01</v>
      </c>
      <c r="AR238" s="127" t="s">
        <v>139</v>
      </c>
      <c r="AT238" s="127" t="s">
        <v>123</v>
      </c>
      <c r="AU238" s="127" t="s">
        <v>128</v>
      </c>
      <c r="AY238" s="16" t="s">
        <v>120</v>
      </c>
      <c r="BE238" s="128">
        <f>IF(N238="základní",J238,0)</f>
        <v>0</v>
      </c>
      <c r="BF238" s="128">
        <f>IF(N238="snížená",J238,0)</f>
        <v>0</v>
      </c>
      <c r="BG238" s="128">
        <f>IF(N238="zákl. přenesená",J238,0)</f>
        <v>0</v>
      </c>
      <c r="BH238" s="128">
        <f>IF(N238="sníž. přenesená",J238,0)</f>
        <v>0</v>
      </c>
      <c r="BI238" s="128">
        <f>IF(N238="nulová",J238,0)</f>
        <v>0</v>
      </c>
      <c r="BJ238" s="16" t="s">
        <v>128</v>
      </c>
      <c r="BK238" s="128">
        <f>ROUND(I238*H238,2)</f>
        <v>0</v>
      </c>
      <c r="BL238" s="16" t="s">
        <v>139</v>
      </c>
      <c r="BM238" s="127" t="s">
        <v>339</v>
      </c>
    </row>
    <row r="239" spans="2:65" s="12" customFormat="1">
      <c r="B239" s="129"/>
      <c r="D239" s="130" t="s">
        <v>130</v>
      </c>
      <c r="E239" s="174" t="s">
        <v>1</v>
      </c>
      <c r="F239" s="165" t="s">
        <v>340</v>
      </c>
      <c r="G239" s="166"/>
      <c r="H239" s="167">
        <v>4</v>
      </c>
      <c r="I239" s="13"/>
      <c r="J239" s="13"/>
      <c r="L239" s="129"/>
      <c r="M239" s="134"/>
      <c r="T239" s="135"/>
      <c r="AT239" s="131" t="s">
        <v>130</v>
      </c>
      <c r="AU239" s="131" t="s">
        <v>128</v>
      </c>
      <c r="AV239" s="12" t="s">
        <v>128</v>
      </c>
      <c r="AW239" s="12" t="s">
        <v>30</v>
      </c>
      <c r="AX239" s="12" t="s">
        <v>73</v>
      </c>
      <c r="AY239" s="131" t="s">
        <v>120</v>
      </c>
    </row>
    <row r="240" spans="2:65" s="12" customFormat="1">
      <c r="B240" s="129"/>
      <c r="D240" s="130" t="s">
        <v>130</v>
      </c>
      <c r="E240" s="174" t="s">
        <v>1</v>
      </c>
      <c r="F240" s="165" t="s">
        <v>279</v>
      </c>
      <c r="G240" s="166"/>
      <c r="H240" s="167">
        <v>2</v>
      </c>
      <c r="I240" s="13"/>
      <c r="J240" s="13"/>
      <c r="L240" s="129"/>
      <c r="M240" s="134"/>
      <c r="T240" s="135"/>
      <c r="AT240" s="131" t="s">
        <v>130</v>
      </c>
      <c r="AU240" s="131" t="s">
        <v>128</v>
      </c>
      <c r="AV240" s="12" t="s">
        <v>128</v>
      </c>
      <c r="AW240" s="12" t="s">
        <v>30</v>
      </c>
      <c r="AX240" s="12" t="s">
        <v>73</v>
      </c>
      <c r="AY240" s="131" t="s">
        <v>120</v>
      </c>
    </row>
    <row r="241" spans="2:65" s="12" customFormat="1">
      <c r="B241" s="129"/>
      <c r="D241" s="130" t="s">
        <v>130</v>
      </c>
      <c r="E241" s="174" t="s">
        <v>1</v>
      </c>
      <c r="F241" s="165" t="s">
        <v>341</v>
      </c>
      <c r="G241" s="166"/>
      <c r="H241" s="167">
        <v>3</v>
      </c>
      <c r="I241" s="13"/>
      <c r="J241" s="13"/>
      <c r="L241" s="129"/>
      <c r="M241" s="134"/>
      <c r="T241" s="135"/>
      <c r="AT241" s="131" t="s">
        <v>130</v>
      </c>
      <c r="AU241" s="131" t="s">
        <v>128</v>
      </c>
      <c r="AV241" s="12" t="s">
        <v>128</v>
      </c>
      <c r="AW241" s="12" t="s">
        <v>30</v>
      </c>
      <c r="AX241" s="12" t="s">
        <v>73</v>
      </c>
      <c r="AY241" s="131" t="s">
        <v>120</v>
      </c>
    </row>
    <row r="242" spans="2:65" s="12" customFormat="1">
      <c r="B242" s="129"/>
      <c r="D242" s="130" t="s">
        <v>130</v>
      </c>
      <c r="E242" s="174" t="s">
        <v>1</v>
      </c>
      <c r="F242" s="165" t="s">
        <v>171</v>
      </c>
      <c r="G242" s="166"/>
      <c r="H242" s="167">
        <v>1</v>
      </c>
      <c r="I242" s="13"/>
      <c r="J242" s="13"/>
      <c r="L242" s="129"/>
      <c r="M242" s="134"/>
      <c r="T242" s="135"/>
      <c r="AT242" s="131" t="s">
        <v>130</v>
      </c>
      <c r="AU242" s="131" t="s">
        <v>128</v>
      </c>
      <c r="AV242" s="12" t="s">
        <v>128</v>
      </c>
      <c r="AW242" s="12" t="s">
        <v>30</v>
      </c>
      <c r="AX242" s="12" t="s">
        <v>73</v>
      </c>
      <c r="AY242" s="131" t="s">
        <v>120</v>
      </c>
    </row>
    <row r="243" spans="2:65" s="13" customFormat="1">
      <c r="B243" s="136"/>
      <c r="D243" s="130" t="s">
        <v>130</v>
      </c>
      <c r="E243" s="174" t="s">
        <v>1</v>
      </c>
      <c r="F243" s="165" t="s">
        <v>143</v>
      </c>
      <c r="G243" s="166"/>
      <c r="H243" s="167">
        <v>10</v>
      </c>
      <c r="L243" s="136"/>
      <c r="M243" s="138"/>
      <c r="T243" s="139"/>
      <c r="AT243" s="137" t="s">
        <v>130</v>
      </c>
      <c r="AU243" s="137" t="s">
        <v>128</v>
      </c>
      <c r="AV243" s="13" t="s">
        <v>127</v>
      </c>
      <c r="AW243" s="13" t="s">
        <v>30</v>
      </c>
      <c r="AX243" s="13" t="s">
        <v>78</v>
      </c>
      <c r="AY243" s="137" t="s">
        <v>120</v>
      </c>
    </row>
    <row r="244" spans="2:65" s="1" customFormat="1" ht="44.25" customHeight="1">
      <c r="B244" s="116"/>
      <c r="C244" s="117" t="s">
        <v>342</v>
      </c>
      <c r="D244" s="117" t="s">
        <v>123</v>
      </c>
      <c r="E244" s="118" t="s">
        <v>343</v>
      </c>
      <c r="F244" s="119" t="s">
        <v>344</v>
      </c>
      <c r="G244" s="120" t="s">
        <v>157</v>
      </c>
      <c r="H244" s="121">
        <v>4</v>
      </c>
      <c r="I244" s="153">
        <v>0</v>
      </c>
      <c r="J244" s="153">
        <f>ROUND(I244*H244,2)</f>
        <v>0</v>
      </c>
      <c r="K244" s="122"/>
      <c r="L244" s="28"/>
      <c r="M244" s="123" t="s">
        <v>1</v>
      </c>
      <c r="N244" s="124" t="s">
        <v>39</v>
      </c>
      <c r="O244" s="125">
        <v>0.15</v>
      </c>
      <c r="P244" s="125">
        <f>O244*H244</f>
        <v>0.6</v>
      </c>
      <c r="Q244" s="125">
        <v>0</v>
      </c>
      <c r="R244" s="125">
        <f>Q244*H244</f>
        <v>0</v>
      </c>
      <c r="S244" s="125">
        <v>1E-3</v>
      </c>
      <c r="T244" s="126">
        <f>S244*H244</f>
        <v>4.0000000000000001E-3</v>
      </c>
      <c r="AR244" s="127" t="s">
        <v>139</v>
      </c>
      <c r="AT244" s="127" t="s">
        <v>123</v>
      </c>
      <c r="AU244" s="127" t="s">
        <v>128</v>
      </c>
      <c r="AY244" s="16" t="s">
        <v>120</v>
      </c>
      <c r="BE244" s="128">
        <f>IF(N244="základní",J244,0)</f>
        <v>0</v>
      </c>
      <c r="BF244" s="128">
        <f>IF(N244="snížená",J244,0)</f>
        <v>0</v>
      </c>
      <c r="BG244" s="128">
        <f>IF(N244="zákl. přenesená",J244,0)</f>
        <v>0</v>
      </c>
      <c r="BH244" s="128">
        <f>IF(N244="sníž. přenesená",J244,0)</f>
        <v>0</v>
      </c>
      <c r="BI244" s="128">
        <f>IF(N244="nulová",J244,0)</f>
        <v>0</v>
      </c>
      <c r="BJ244" s="16" t="s">
        <v>128</v>
      </c>
      <c r="BK244" s="128">
        <f>ROUND(I244*H244,2)</f>
        <v>0</v>
      </c>
      <c r="BL244" s="16" t="s">
        <v>139</v>
      </c>
      <c r="BM244" s="127" t="s">
        <v>345</v>
      </c>
    </row>
    <row r="245" spans="2:65" s="12" customFormat="1">
      <c r="B245" s="129"/>
      <c r="D245" s="130" t="s">
        <v>130</v>
      </c>
      <c r="E245" s="174" t="s">
        <v>1</v>
      </c>
      <c r="F245" s="165" t="s">
        <v>346</v>
      </c>
      <c r="G245" s="166"/>
      <c r="H245" s="167">
        <v>4</v>
      </c>
      <c r="I245" s="13"/>
      <c r="J245" s="13"/>
      <c r="L245" s="129"/>
      <c r="M245" s="134"/>
      <c r="T245" s="135"/>
      <c r="AT245" s="131" t="s">
        <v>130</v>
      </c>
      <c r="AU245" s="131" t="s">
        <v>128</v>
      </c>
      <c r="AV245" s="12" t="s">
        <v>128</v>
      </c>
      <c r="AW245" s="12" t="s">
        <v>30</v>
      </c>
      <c r="AX245" s="12" t="s">
        <v>78</v>
      </c>
      <c r="AY245" s="131" t="s">
        <v>120</v>
      </c>
    </row>
    <row r="246" spans="2:65" s="1" customFormat="1" ht="37.9" customHeight="1">
      <c r="B246" s="116"/>
      <c r="C246" s="117" t="s">
        <v>347</v>
      </c>
      <c r="D246" s="117" t="s">
        <v>123</v>
      </c>
      <c r="E246" s="118" t="s">
        <v>348</v>
      </c>
      <c r="F246" s="119" t="s">
        <v>349</v>
      </c>
      <c r="G246" s="120" t="s">
        <v>157</v>
      </c>
      <c r="H246" s="121">
        <v>4</v>
      </c>
      <c r="I246" s="153">
        <v>0</v>
      </c>
      <c r="J246" s="153">
        <f>ROUND(I246*H246,2)</f>
        <v>0</v>
      </c>
      <c r="K246" s="122"/>
      <c r="L246" s="28"/>
      <c r="M246" s="123" t="s">
        <v>1</v>
      </c>
      <c r="N246" s="124" t="s">
        <v>39</v>
      </c>
      <c r="O246" s="125">
        <v>0.17699999999999999</v>
      </c>
      <c r="P246" s="125">
        <f>O246*H246</f>
        <v>0.70799999999999996</v>
      </c>
      <c r="Q246" s="125">
        <v>0</v>
      </c>
      <c r="R246" s="125">
        <f>Q246*H246</f>
        <v>0</v>
      </c>
      <c r="S246" s="125">
        <v>3.0000000000000001E-3</v>
      </c>
      <c r="T246" s="126">
        <f>S246*H246</f>
        <v>1.2E-2</v>
      </c>
      <c r="AR246" s="127" t="s">
        <v>139</v>
      </c>
      <c r="AT246" s="127" t="s">
        <v>123</v>
      </c>
      <c r="AU246" s="127" t="s">
        <v>128</v>
      </c>
      <c r="AY246" s="16" t="s">
        <v>120</v>
      </c>
      <c r="BE246" s="128">
        <f>IF(N246="základní",J246,0)</f>
        <v>0</v>
      </c>
      <c r="BF246" s="128">
        <f>IF(N246="snížená",J246,0)</f>
        <v>0</v>
      </c>
      <c r="BG246" s="128">
        <f>IF(N246="zákl. přenesená",J246,0)</f>
        <v>0</v>
      </c>
      <c r="BH246" s="128">
        <f>IF(N246="sníž. přenesená",J246,0)</f>
        <v>0</v>
      </c>
      <c r="BI246" s="128">
        <f>IF(N246="nulová",J246,0)</f>
        <v>0</v>
      </c>
      <c r="BJ246" s="16" t="s">
        <v>128</v>
      </c>
      <c r="BK246" s="128">
        <f>ROUND(I246*H246,2)</f>
        <v>0</v>
      </c>
      <c r="BL246" s="16" t="s">
        <v>139</v>
      </c>
      <c r="BM246" s="127" t="s">
        <v>350</v>
      </c>
    </row>
    <row r="247" spans="2:65" s="12" customFormat="1">
      <c r="B247" s="129"/>
      <c r="D247" s="130" t="s">
        <v>130</v>
      </c>
      <c r="E247" s="174" t="s">
        <v>1</v>
      </c>
      <c r="F247" s="165" t="s">
        <v>351</v>
      </c>
      <c r="G247" s="166"/>
      <c r="H247" s="167">
        <v>4</v>
      </c>
      <c r="I247" s="13"/>
      <c r="J247" s="13"/>
      <c r="L247" s="129"/>
      <c r="M247" s="134"/>
      <c r="T247" s="135"/>
      <c r="AT247" s="131" t="s">
        <v>130</v>
      </c>
      <c r="AU247" s="131" t="s">
        <v>128</v>
      </c>
      <c r="AV247" s="12" t="s">
        <v>128</v>
      </c>
      <c r="AW247" s="12" t="s">
        <v>30</v>
      </c>
      <c r="AX247" s="12" t="s">
        <v>78</v>
      </c>
      <c r="AY247" s="131" t="s">
        <v>120</v>
      </c>
    </row>
    <row r="248" spans="2:65" s="1" customFormat="1" ht="37.9" customHeight="1">
      <c r="B248" s="116"/>
      <c r="C248" s="117" t="s">
        <v>352</v>
      </c>
      <c r="D248" s="117" t="s">
        <v>123</v>
      </c>
      <c r="E248" s="118" t="s">
        <v>353</v>
      </c>
      <c r="F248" s="119" t="s">
        <v>354</v>
      </c>
      <c r="G248" s="120" t="s">
        <v>157</v>
      </c>
      <c r="H248" s="121">
        <v>17</v>
      </c>
      <c r="I248" s="153">
        <v>0</v>
      </c>
      <c r="J248" s="153">
        <f>ROUND(I248*H248,2)</f>
        <v>0</v>
      </c>
      <c r="K248" s="122"/>
      <c r="L248" s="28"/>
      <c r="M248" s="123" t="s">
        <v>1</v>
      </c>
      <c r="N248" s="124" t="s">
        <v>39</v>
      </c>
      <c r="O248" s="125">
        <v>1.056</v>
      </c>
      <c r="P248" s="125">
        <f>O248*H248</f>
        <v>17.952000000000002</v>
      </c>
      <c r="Q248" s="125">
        <v>0</v>
      </c>
      <c r="R248" s="125">
        <f>Q248*H248</f>
        <v>0</v>
      </c>
      <c r="S248" s="125">
        <v>0</v>
      </c>
      <c r="T248" s="126">
        <f>S248*H248</f>
        <v>0</v>
      </c>
      <c r="AR248" s="127" t="s">
        <v>139</v>
      </c>
      <c r="AT248" s="127" t="s">
        <v>123</v>
      </c>
      <c r="AU248" s="127" t="s">
        <v>128</v>
      </c>
      <c r="AY248" s="16" t="s">
        <v>120</v>
      </c>
      <c r="BE248" s="128">
        <f>IF(N248="základní",J248,0)</f>
        <v>0</v>
      </c>
      <c r="BF248" s="128">
        <f>IF(N248="snížená",J248,0)</f>
        <v>0</v>
      </c>
      <c r="BG248" s="128">
        <f>IF(N248="zákl. přenesená",J248,0)</f>
        <v>0</v>
      </c>
      <c r="BH248" s="128">
        <f>IF(N248="sníž. přenesená",J248,0)</f>
        <v>0</v>
      </c>
      <c r="BI248" s="128">
        <f>IF(N248="nulová",J248,0)</f>
        <v>0</v>
      </c>
      <c r="BJ248" s="16" t="s">
        <v>128</v>
      </c>
      <c r="BK248" s="128">
        <f>ROUND(I248*H248,2)</f>
        <v>0</v>
      </c>
      <c r="BL248" s="16" t="s">
        <v>139</v>
      </c>
      <c r="BM248" s="127" t="s">
        <v>355</v>
      </c>
    </row>
    <row r="249" spans="2:65" s="12" customFormat="1">
      <c r="B249" s="129"/>
      <c r="D249" s="130" t="s">
        <v>130</v>
      </c>
      <c r="E249" s="174" t="s">
        <v>1</v>
      </c>
      <c r="F249" s="165" t="s">
        <v>356</v>
      </c>
      <c r="G249" s="166"/>
      <c r="H249" s="167">
        <v>3</v>
      </c>
      <c r="I249" s="13"/>
      <c r="J249" s="13"/>
      <c r="L249" s="129"/>
      <c r="M249" s="134"/>
      <c r="T249" s="135"/>
      <c r="AT249" s="131" t="s">
        <v>130</v>
      </c>
      <c r="AU249" s="131" t="s">
        <v>128</v>
      </c>
      <c r="AV249" s="12" t="s">
        <v>128</v>
      </c>
      <c r="AW249" s="12" t="s">
        <v>30</v>
      </c>
      <c r="AX249" s="12" t="s">
        <v>73</v>
      </c>
      <c r="AY249" s="131" t="s">
        <v>120</v>
      </c>
    </row>
    <row r="250" spans="2:65" s="12" customFormat="1">
      <c r="B250" s="129"/>
      <c r="D250" s="130" t="s">
        <v>130</v>
      </c>
      <c r="E250" s="174" t="s">
        <v>1</v>
      </c>
      <c r="F250" s="165" t="s">
        <v>346</v>
      </c>
      <c r="G250" s="166"/>
      <c r="H250" s="167">
        <v>4</v>
      </c>
      <c r="I250" s="13"/>
      <c r="J250" s="13"/>
      <c r="L250" s="129"/>
      <c r="M250" s="134"/>
      <c r="T250" s="135"/>
      <c r="AT250" s="131" t="s">
        <v>130</v>
      </c>
      <c r="AU250" s="131" t="s">
        <v>128</v>
      </c>
      <c r="AV250" s="12" t="s">
        <v>128</v>
      </c>
      <c r="AW250" s="12" t="s">
        <v>30</v>
      </c>
      <c r="AX250" s="12" t="s">
        <v>73</v>
      </c>
      <c r="AY250" s="131" t="s">
        <v>120</v>
      </c>
    </row>
    <row r="251" spans="2:65" s="12" customFormat="1">
      <c r="B251" s="129"/>
      <c r="D251" s="130" t="s">
        <v>130</v>
      </c>
      <c r="E251" s="174" t="s">
        <v>1</v>
      </c>
      <c r="F251" s="165" t="s">
        <v>357</v>
      </c>
      <c r="G251" s="166"/>
      <c r="H251" s="167">
        <v>2</v>
      </c>
      <c r="I251" s="13"/>
      <c r="J251" s="13"/>
      <c r="L251" s="129"/>
      <c r="M251" s="134"/>
      <c r="T251" s="135"/>
      <c r="AT251" s="131" t="s">
        <v>130</v>
      </c>
      <c r="AU251" s="131" t="s">
        <v>128</v>
      </c>
      <c r="AV251" s="12" t="s">
        <v>128</v>
      </c>
      <c r="AW251" s="12" t="s">
        <v>30</v>
      </c>
      <c r="AX251" s="12" t="s">
        <v>73</v>
      </c>
      <c r="AY251" s="131" t="s">
        <v>120</v>
      </c>
    </row>
    <row r="252" spans="2:65" s="12" customFormat="1">
      <c r="B252" s="129"/>
      <c r="D252" s="130" t="s">
        <v>130</v>
      </c>
      <c r="E252" s="174" t="s">
        <v>1</v>
      </c>
      <c r="F252" s="165" t="s">
        <v>358</v>
      </c>
      <c r="G252" s="166"/>
      <c r="H252" s="167">
        <v>8</v>
      </c>
      <c r="I252" s="13"/>
      <c r="J252" s="13"/>
      <c r="L252" s="129"/>
      <c r="M252" s="134"/>
      <c r="T252" s="135"/>
      <c r="AT252" s="131" t="s">
        <v>130</v>
      </c>
      <c r="AU252" s="131" t="s">
        <v>128</v>
      </c>
      <c r="AV252" s="12" t="s">
        <v>128</v>
      </c>
      <c r="AW252" s="12" t="s">
        <v>30</v>
      </c>
      <c r="AX252" s="12" t="s">
        <v>73</v>
      </c>
      <c r="AY252" s="131" t="s">
        <v>120</v>
      </c>
    </row>
    <row r="253" spans="2:65" s="13" customFormat="1">
      <c r="B253" s="136"/>
      <c r="D253" s="130" t="s">
        <v>130</v>
      </c>
      <c r="E253" s="174" t="s">
        <v>1</v>
      </c>
      <c r="F253" s="165" t="s">
        <v>143</v>
      </c>
      <c r="G253" s="166"/>
      <c r="H253" s="167">
        <v>17</v>
      </c>
      <c r="L253" s="136"/>
      <c r="M253" s="138"/>
      <c r="T253" s="139"/>
      <c r="AT253" s="137" t="s">
        <v>130</v>
      </c>
      <c r="AU253" s="137" t="s">
        <v>128</v>
      </c>
      <c r="AV253" s="13" t="s">
        <v>127</v>
      </c>
      <c r="AW253" s="13" t="s">
        <v>30</v>
      </c>
      <c r="AX253" s="13" t="s">
        <v>78</v>
      </c>
      <c r="AY253" s="137" t="s">
        <v>120</v>
      </c>
    </row>
    <row r="254" spans="2:65" s="1" customFormat="1" ht="24.2" customHeight="1">
      <c r="B254" s="116"/>
      <c r="C254" s="140" t="s">
        <v>359</v>
      </c>
      <c r="D254" s="140" t="s">
        <v>181</v>
      </c>
      <c r="E254" s="170" t="s">
        <v>360</v>
      </c>
      <c r="F254" s="171" t="s">
        <v>361</v>
      </c>
      <c r="G254" s="172" t="s">
        <v>157</v>
      </c>
      <c r="H254" s="173">
        <v>17</v>
      </c>
      <c r="I254" s="155">
        <v>0</v>
      </c>
      <c r="J254" s="155">
        <f>ROUND(I254*H254,2)</f>
        <v>0</v>
      </c>
      <c r="K254" s="141"/>
      <c r="L254" s="142"/>
      <c r="M254" s="143" t="s">
        <v>1</v>
      </c>
      <c r="N254" s="144" t="s">
        <v>39</v>
      </c>
      <c r="O254" s="125">
        <v>0</v>
      </c>
      <c r="P254" s="125">
        <f>O254*H254</f>
        <v>0</v>
      </c>
      <c r="Q254" s="125">
        <v>5.0000000000000001E-4</v>
      </c>
      <c r="R254" s="125">
        <f>Q254*H254</f>
        <v>8.5000000000000006E-3</v>
      </c>
      <c r="S254" s="125">
        <v>0</v>
      </c>
      <c r="T254" s="126">
        <f>S254*H254</f>
        <v>0</v>
      </c>
      <c r="AR254" s="127" t="s">
        <v>291</v>
      </c>
      <c r="AT254" s="127" t="s">
        <v>181</v>
      </c>
      <c r="AU254" s="127" t="s">
        <v>128</v>
      </c>
      <c r="AY254" s="16" t="s">
        <v>120</v>
      </c>
      <c r="BE254" s="128">
        <f>IF(N254="základní",J254,0)</f>
        <v>0</v>
      </c>
      <c r="BF254" s="128">
        <f>IF(N254="snížená",J254,0)</f>
        <v>0</v>
      </c>
      <c r="BG254" s="128">
        <f>IF(N254="zákl. přenesená",J254,0)</f>
        <v>0</v>
      </c>
      <c r="BH254" s="128">
        <f>IF(N254="sníž. přenesená",J254,0)</f>
        <v>0</v>
      </c>
      <c r="BI254" s="128">
        <f>IF(N254="nulová",J254,0)</f>
        <v>0</v>
      </c>
      <c r="BJ254" s="16" t="s">
        <v>128</v>
      </c>
      <c r="BK254" s="128">
        <f>ROUND(I254*H254,2)</f>
        <v>0</v>
      </c>
      <c r="BL254" s="16" t="s">
        <v>139</v>
      </c>
      <c r="BM254" s="127" t="s">
        <v>362</v>
      </c>
    </row>
    <row r="255" spans="2:65" s="1" customFormat="1" ht="24.2" customHeight="1">
      <c r="B255" s="116"/>
      <c r="C255" s="117" t="s">
        <v>363</v>
      </c>
      <c r="D255" s="117" t="s">
        <v>123</v>
      </c>
      <c r="E255" s="118" t="s">
        <v>364</v>
      </c>
      <c r="F255" s="119" t="s">
        <v>365</v>
      </c>
      <c r="G255" s="120" t="s">
        <v>277</v>
      </c>
      <c r="H255" s="121">
        <v>1</v>
      </c>
      <c r="I255" s="153">
        <v>0</v>
      </c>
      <c r="J255" s="153">
        <f>ROUND(I255*H255,2)</f>
        <v>0</v>
      </c>
      <c r="K255" s="122"/>
      <c r="L255" s="28"/>
      <c r="M255" s="123" t="s">
        <v>1</v>
      </c>
      <c r="N255" s="124" t="s">
        <v>39</v>
      </c>
      <c r="O255" s="125">
        <v>0</v>
      </c>
      <c r="P255" s="125">
        <f>O255*H255</f>
        <v>0</v>
      </c>
      <c r="Q255" s="125">
        <v>0</v>
      </c>
      <c r="R255" s="125">
        <f>Q255*H255</f>
        <v>0</v>
      </c>
      <c r="S255" s="125">
        <v>0</v>
      </c>
      <c r="T255" s="126">
        <f>S255*H255</f>
        <v>0</v>
      </c>
      <c r="AR255" s="127" t="s">
        <v>139</v>
      </c>
      <c r="AT255" s="127" t="s">
        <v>123</v>
      </c>
      <c r="AU255" s="127" t="s">
        <v>128</v>
      </c>
      <c r="AY255" s="16" t="s">
        <v>120</v>
      </c>
      <c r="BE255" s="128">
        <f>IF(N255="základní",J255,0)</f>
        <v>0</v>
      </c>
      <c r="BF255" s="128">
        <f>IF(N255="snížená",J255,0)</f>
        <v>0</v>
      </c>
      <c r="BG255" s="128">
        <f>IF(N255="zákl. přenesená",J255,0)</f>
        <v>0</v>
      </c>
      <c r="BH255" s="128">
        <f>IF(N255="sníž. přenesená",J255,0)</f>
        <v>0</v>
      </c>
      <c r="BI255" s="128">
        <f>IF(N255="nulová",J255,0)</f>
        <v>0</v>
      </c>
      <c r="BJ255" s="16" t="s">
        <v>128</v>
      </c>
      <c r="BK255" s="128">
        <f>ROUND(I255*H255,2)</f>
        <v>0</v>
      </c>
      <c r="BL255" s="16" t="s">
        <v>139</v>
      </c>
      <c r="BM255" s="127" t="s">
        <v>366</v>
      </c>
    </row>
    <row r="256" spans="2:65" s="1" customFormat="1" ht="24.2" customHeight="1">
      <c r="B256" s="116"/>
      <c r="C256" s="117" t="s">
        <v>367</v>
      </c>
      <c r="D256" s="117" t="s">
        <v>123</v>
      </c>
      <c r="E256" s="118" t="s">
        <v>368</v>
      </c>
      <c r="F256" s="119" t="s">
        <v>369</v>
      </c>
      <c r="G256" s="120" t="s">
        <v>134</v>
      </c>
      <c r="H256" s="121">
        <v>8.9999999999999993E-3</v>
      </c>
      <c r="I256" s="153">
        <v>0</v>
      </c>
      <c r="J256" s="153">
        <f>ROUND(I256*H256,2)</f>
        <v>0</v>
      </c>
      <c r="K256" s="122"/>
      <c r="L256" s="28"/>
      <c r="M256" s="123" t="s">
        <v>1</v>
      </c>
      <c r="N256" s="124" t="s">
        <v>39</v>
      </c>
      <c r="O256" s="125">
        <v>8.4600000000000009</v>
      </c>
      <c r="P256" s="125">
        <f>O256*H256</f>
        <v>7.6139999999999999E-2</v>
      </c>
      <c r="Q256" s="125">
        <v>0</v>
      </c>
      <c r="R256" s="125">
        <f>Q256*H256</f>
        <v>0</v>
      </c>
      <c r="S256" s="125">
        <v>0</v>
      </c>
      <c r="T256" s="126">
        <f>S256*H256</f>
        <v>0</v>
      </c>
      <c r="AR256" s="127" t="s">
        <v>139</v>
      </c>
      <c r="AT256" s="127" t="s">
        <v>123</v>
      </c>
      <c r="AU256" s="127" t="s">
        <v>128</v>
      </c>
      <c r="AY256" s="16" t="s">
        <v>120</v>
      </c>
      <c r="BE256" s="128">
        <f>IF(N256="základní",J256,0)</f>
        <v>0</v>
      </c>
      <c r="BF256" s="128">
        <f>IF(N256="snížená",J256,0)</f>
        <v>0</v>
      </c>
      <c r="BG256" s="128">
        <f>IF(N256="zákl. přenesená",J256,0)</f>
        <v>0</v>
      </c>
      <c r="BH256" s="128">
        <f>IF(N256="sníž. přenesená",J256,0)</f>
        <v>0</v>
      </c>
      <c r="BI256" s="128">
        <f>IF(N256="nulová",J256,0)</f>
        <v>0</v>
      </c>
      <c r="BJ256" s="16" t="s">
        <v>128</v>
      </c>
      <c r="BK256" s="128">
        <f>ROUND(I256*H256,2)</f>
        <v>0</v>
      </c>
      <c r="BL256" s="16" t="s">
        <v>139</v>
      </c>
      <c r="BM256" s="127" t="s">
        <v>370</v>
      </c>
    </row>
    <row r="257" spans="2:65" s="11" customFormat="1" ht="22.9" customHeight="1">
      <c r="B257" s="107"/>
      <c r="D257" s="108" t="s">
        <v>72</v>
      </c>
      <c r="E257" s="168" t="s">
        <v>371</v>
      </c>
      <c r="F257" s="168" t="s">
        <v>372</v>
      </c>
      <c r="G257" s="169"/>
      <c r="H257" s="169"/>
      <c r="I257" s="154"/>
      <c r="J257" s="158">
        <f>BK257</f>
        <v>0</v>
      </c>
      <c r="L257" s="107"/>
      <c r="M257" s="110"/>
      <c r="P257" s="111">
        <f>P258</f>
        <v>0</v>
      </c>
      <c r="R257" s="111">
        <f>R258</f>
        <v>0</v>
      </c>
      <c r="T257" s="112">
        <f>T258</f>
        <v>0</v>
      </c>
      <c r="AR257" s="108" t="s">
        <v>128</v>
      </c>
      <c r="AT257" s="113" t="s">
        <v>72</v>
      </c>
      <c r="AU257" s="113" t="s">
        <v>78</v>
      </c>
      <c r="AY257" s="108" t="s">
        <v>120</v>
      </c>
      <c r="BK257" s="114">
        <f>BK258</f>
        <v>0</v>
      </c>
    </row>
    <row r="258" spans="2:65" s="1" customFormat="1" ht="24.2" customHeight="1">
      <c r="B258" s="116"/>
      <c r="C258" s="117" t="s">
        <v>373</v>
      </c>
      <c r="D258" s="117" t="s">
        <v>123</v>
      </c>
      <c r="E258" s="118" t="s">
        <v>374</v>
      </c>
      <c r="F258" s="119" t="s">
        <v>375</v>
      </c>
      <c r="G258" s="120" t="s">
        <v>277</v>
      </c>
      <c r="H258" s="121">
        <v>1</v>
      </c>
      <c r="I258" s="153">
        <v>0</v>
      </c>
      <c r="J258" s="153">
        <f>ROUND(I258*H258,2)</f>
        <v>0</v>
      </c>
      <c r="K258" s="122"/>
      <c r="L258" s="28"/>
      <c r="M258" s="123" t="s">
        <v>1</v>
      </c>
      <c r="N258" s="124" t="s">
        <v>39</v>
      </c>
      <c r="O258" s="125">
        <v>0</v>
      </c>
      <c r="P258" s="125">
        <f>O258*H258</f>
        <v>0</v>
      </c>
      <c r="Q258" s="125">
        <v>0</v>
      </c>
      <c r="R258" s="125">
        <f>Q258*H258</f>
        <v>0</v>
      </c>
      <c r="S258" s="125">
        <v>0</v>
      </c>
      <c r="T258" s="126">
        <f>S258*H258</f>
        <v>0</v>
      </c>
      <c r="AR258" s="127" t="s">
        <v>139</v>
      </c>
      <c r="AT258" s="127" t="s">
        <v>123</v>
      </c>
      <c r="AU258" s="127" t="s">
        <v>128</v>
      </c>
      <c r="AY258" s="16" t="s">
        <v>120</v>
      </c>
      <c r="BE258" s="128">
        <f>IF(N258="základní",J258,0)</f>
        <v>0</v>
      </c>
      <c r="BF258" s="128">
        <f>IF(N258="snížená",J258,0)</f>
        <v>0</v>
      </c>
      <c r="BG258" s="128">
        <f>IF(N258="zákl. přenesená",J258,0)</f>
        <v>0</v>
      </c>
      <c r="BH258" s="128">
        <f>IF(N258="sníž. přenesená",J258,0)</f>
        <v>0</v>
      </c>
      <c r="BI258" s="128">
        <f>IF(N258="nulová",J258,0)</f>
        <v>0</v>
      </c>
      <c r="BJ258" s="16" t="s">
        <v>128</v>
      </c>
      <c r="BK258" s="128">
        <f>ROUND(I258*H258,2)</f>
        <v>0</v>
      </c>
      <c r="BL258" s="16" t="s">
        <v>139</v>
      </c>
      <c r="BM258" s="127" t="s">
        <v>376</v>
      </c>
    </row>
    <row r="259" spans="2:65" s="11" customFormat="1" ht="22.9" customHeight="1">
      <c r="B259" s="107"/>
      <c r="D259" s="108" t="s">
        <v>72</v>
      </c>
      <c r="E259" s="168" t="s">
        <v>377</v>
      </c>
      <c r="F259" s="168" t="s">
        <v>378</v>
      </c>
      <c r="G259" s="169"/>
      <c r="H259" s="169"/>
      <c r="I259" s="154"/>
      <c r="J259" s="158">
        <f>BK259</f>
        <v>0</v>
      </c>
      <c r="L259" s="107"/>
      <c r="M259" s="110"/>
      <c r="P259" s="111">
        <f>SUM(P260:P263)</f>
        <v>19.127700000000001</v>
      </c>
      <c r="R259" s="111">
        <f>SUM(R260:R263)</f>
        <v>0.43964100000000006</v>
      </c>
      <c r="T259" s="112">
        <f>SUM(T260:T263)</f>
        <v>0</v>
      </c>
      <c r="AR259" s="108" t="s">
        <v>128</v>
      </c>
      <c r="AT259" s="113" t="s">
        <v>72</v>
      </c>
      <c r="AU259" s="113" t="s">
        <v>78</v>
      </c>
      <c r="AY259" s="108" t="s">
        <v>120</v>
      </c>
      <c r="BK259" s="114">
        <f>SUM(BK260:BK263)</f>
        <v>0</v>
      </c>
    </row>
    <row r="260" spans="2:65" s="1" customFormat="1" ht="24.2" customHeight="1">
      <c r="B260" s="116"/>
      <c r="C260" s="117" t="s">
        <v>379</v>
      </c>
      <c r="D260" s="117" t="s">
        <v>123</v>
      </c>
      <c r="E260" s="118" t="s">
        <v>380</v>
      </c>
      <c r="F260" s="119" t="s">
        <v>381</v>
      </c>
      <c r="G260" s="120" t="s">
        <v>126</v>
      </c>
      <c r="H260" s="121">
        <v>17.100000000000001</v>
      </c>
      <c r="I260" s="153">
        <v>0</v>
      </c>
      <c r="J260" s="153">
        <f>ROUND(I260*H260,2)</f>
        <v>0</v>
      </c>
      <c r="K260" s="122"/>
      <c r="L260" s="28"/>
      <c r="M260" s="123" t="s">
        <v>1</v>
      </c>
      <c r="N260" s="124" t="s">
        <v>39</v>
      </c>
      <c r="O260" s="125">
        <v>0.999</v>
      </c>
      <c r="P260" s="125">
        <f>O260*H260</f>
        <v>17.082900000000002</v>
      </c>
      <c r="Q260" s="125">
        <v>2.5510000000000001E-2</v>
      </c>
      <c r="R260" s="125">
        <f>Q260*H260</f>
        <v>0.43622100000000008</v>
      </c>
      <c r="S260" s="125">
        <v>0</v>
      </c>
      <c r="T260" s="126">
        <f>S260*H260</f>
        <v>0</v>
      </c>
      <c r="AR260" s="127" t="s">
        <v>139</v>
      </c>
      <c r="AT260" s="127" t="s">
        <v>123</v>
      </c>
      <c r="AU260" s="127" t="s">
        <v>128</v>
      </c>
      <c r="AY260" s="16" t="s">
        <v>120</v>
      </c>
      <c r="BE260" s="128">
        <f>IF(N260="základní",J260,0)</f>
        <v>0</v>
      </c>
      <c r="BF260" s="128">
        <f>IF(N260="snížená",J260,0)</f>
        <v>0</v>
      </c>
      <c r="BG260" s="128">
        <f>IF(N260="zákl. přenesená",J260,0)</f>
        <v>0</v>
      </c>
      <c r="BH260" s="128">
        <f>IF(N260="sníž. přenesená",J260,0)</f>
        <v>0</v>
      </c>
      <c r="BI260" s="128">
        <f>IF(N260="nulová",J260,0)</f>
        <v>0</v>
      </c>
      <c r="BJ260" s="16" t="s">
        <v>128</v>
      </c>
      <c r="BK260" s="128">
        <f>ROUND(I260*H260,2)</f>
        <v>0</v>
      </c>
      <c r="BL260" s="16" t="s">
        <v>139</v>
      </c>
      <c r="BM260" s="127" t="s">
        <v>382</v>
      </c>
    </row>
    <row r="261" spans="2:65" s="12" customFormat="1">
      <c r="B261" s="129"/>
      <c r="D261" s="130" t="s">
        <v>130</v>
      </c>
      <c r="E261" s="174" t="s">
        <v>1</v>
      </c>
      <c r="F261" s="165" t="s">
        <v>383</v>
      </c>
      <c r="G261" s="166"/>
      <c r="H261" s="167">
        <v>17.100000000000001</v>
      </c>
      <c r="I261" s="13"/>
      <c r="J261" s="13"/>
      <c r="L261" s="129"/>
      <c r="M261" s="134"/>
      <c r="T261" s="135"/>
      <c r="AT261" s="131" t="s">
        <v>130</v>
      </c>
      <c r="AU261" s="131" t="s">
        <v>128</v>
      </c>
      <c r="AV261" s="12" t="s">
        <v>128</v>
      </c>
      <c r="AW261" s="12" t="s">
        <v>30</v>
      </c>
      <c r="AX261" s="12" t="s">
        <v>78</v>
      </c>
      <c r="AY261" s="131" t="s">
        <v>120</v>
      </c>
    </row>
    <row r="262" spans="2:65" s="1" customFormat="1" ht="21.75" customHeight="1">
      <c r="B262" s="116"/>
      <c r="C262" s="117" t="s">
        <v>384</v>
      </c>
      <c r="D262" s="117" t="s">
        <v>123</v>
      </c>
      <c r="E262" s="118" t="s">
        <v>385</v>
      </c>
      <c r="F262" s="119" t="s">
        <v>386</v>
      </c>
      <c r="G262" s="120" t="s">
        <v>126</v>
      </c>
      <c r="H262" s="121">
        <v>17.100000000000001</v>
      </c>
      <c r="I262" s="153">
        <v>0</v>
      </c>
      <c r="J262" s="153">
        <f>ROUND(I262*H262,2)</f>
        <v>0</v>
      </c>
      <c r="K262" s="122"/>
      <c r="L262" s="28"/>
      <c r="M262" s="123" t="s">
        <v>1</v>
      </c>
      <c r="N262" s="124" t="s">
        <v>39</v>
      </c>
      <c r="O262" s="125">
        <v>6.4000000000000001E-2</v>
      </c>
      <c r="P262" s="125">
        <f>O262*H262</f>
        <v>1.0944</v>
      </c>
      <c r="Q262" s="125">
        <v>2.0000000000000001E-4</v>
      </c>
      <c r="R262" s="125">
        <f>Q262*H262</f>
        <v>3.4200000000000003E-3</v>
      </c>
      <c r="S262" s="125">
        <v>0</v>
      </c>
      <c r="T262" s="126">
        <f>S262*H262</f>
        <v>0</v>
      </c>
      <c r="AR262" s="127" t="s">
        <v>139</v>
      </c>
      <c r="AT262" s="127" t="s">
        <v>123</v>
      </c>
      <c r="AU262" s="127" t="s">
        <v>128</v>
      </c>
      <c r="AY262" s="16" t="s">
        <v>120</v>
      </c>
      <c r="BE262" s="128">
        <f>IF(N262="základní",J262,0)</f>
        <v>0</v>
      </c>
      <c r="BF262" s="128">
        <f>IF(N262="snížená",J262,0)</f>
        <v>0</v>
      </c>
      <c r="BG262" s="128">
        <f>IF(N262="zákl. přenesená",J262,0)</f>
        <v>0</v>
      </c>
      <c r="BH262" s="128">
        <f>IF(N262="sníž. přenesená",J262,0)</f>
        <v>0</v>
      </c>
      <c r="BI262" s="128">
        <f>IF(N262="nulová",J262,0)</f>
        <v>0</v>
      </c>
      <c r="BJ262" s="16" t="s">
        <v>128</v>
      </c>
      <c r="BK262" s="128">
        <f>ROUND(I262*H262,2)</f>
        <v>0</v>
      </c>
      <c r="BL262" s="16" t="s">
        <v>139</v>
      </c>
      <c r="BM262" s="127" t="s">
        <v>387</v>
      </c>
    </row>
    <row r="263" spans="2:65" s="1" customFormat="1" ht="24.2" customHeight="1">
      <c r="B263" s="116"/>
      <c r="C263" s="117" t="s">
        <v>388</v>
      </c>
      <c r="D263" s="117" t="s">
        <v>123</v>
      </c>
      <c r="E263" s="118" t="s">
        <v>389</v>
      </c>
      <c r="F263" s="119" t="s">
        <v>390</v>
      </c>
      <c r="G263" s="120" t="s">
        <v>134</v>
      </c>
      <c r="H263" s="121">
        <v>0.44</v>
      </c>
      <c r="I263" s="153">
        <v>0</v>
      </c>
      <c r="J263" s="153">
        <f>ROUND(I263*H263,2)</f>
        <v>0</v>
      </c>
      <c r="K263" s="122"/>
      <c r="L263" s="28"/>
      <c r="M263" s="123" t="s">
        <v>1</v>
      </c>
      <c r="N263" s="124" t="s">
        <v>39</v>
      </c>
      <c r="O263" s="125">
        <v>2.16</v>
      </c>
      <c r="P263" s="125">
        <f>O263*H263</f>
        <v>0.95040000000000002</v>
      </c>
      <c r="Q263" s="125">
        <v>0</v>
      </c>
      <c r="R263" s="125">
        <f>Q263*H263</f>
        <v>0</v>
      </c>
      <c r="S263" s="125">
        <v>0</v>
      </c>
      <c r="T263" s="126">
        <f>S263*H263</f>
        <v>0</v>
      </c>
      <c r="AR263" s="127" t="s">
        <v>139</v>
      </c>
      <c r="AT263" s="127" t="s">
        <v>123</v>
      </c>
      <c r="AU263" s="127" t="s">
        <v>128</v>
      </c>
      <c r="AY263" s="16" t="s">
        <v>120</v>
      </c>
      <c r="BE263" s="128">
        <f>IF(N263="základní",J263,0)</f>
        <v>0</v>
      </c>
      <c r="BF263" s="128">
        <f>IF(N263="snížená",J263,0)</f>
        <v>0</v>
      </c>
      <c r="BG263" s="128">
        <f>IF(N263="zákl. přenesená",J263,0)</f>
        <v>0</v>
      </c>
      <c r="BH263" s="128">
        <f>IF(N263="sníž. přenesená",J263,0)</f>
        <v>0</v>
      </c>
      <c r="BI263" s="128">
        <f>IF(N263="nulová",J263,0)</f>
        <v>0</v>
      </c>
      <c r="BJ263" s="16" t="s">
        <v>128</v>
      </c>
      <c r="BK263" s="128">
        <f>ROUND(I263*H263,2)</f>
        <v>0</v>
      </c>
      <c r="BL263" s="16" t="s">
        <v>139</v>
      </c>
      <c r="BM263" s="127" t="s">
        <v>391</v>
      </c>
    </row>
    <row r="264" spans="2:65" s="11" customFormat="1" ht="22.9" customHeight="1">
      <c r="B264" s="107"/>
      <c r="D264" s="108" t="s">
        <v>72</v>
      </c>
      <c r="E264" s="168" t="s">
        <v>392</v>
      </c>
      <c r="F264" s="168" t="s">
        <v>393</v>
      </c>
      <c r="G264" s="169"/>
      <c r="H264" s="169"/>
      <c r="I264" s="154"/>
      <c r="J264" s="158">
        <f>BK264</f>
        <v>0</v>
      </c>
      <c r="L264" s="107"/>
      <c r="M264" s="110"/>
      <c r="P264" s="111">
        <f>SUM(P265:P303)</f>
        <v>39.508234999999999</v>
      </c>
      <c r="R264" s="111">
        <f>SUM(R265:R303)</f>
        <v>3.7000000000000005E-2</v>
      </c>
      <c r="T264" s="112">
        <f>SUM(T265:T303)</f>
        <v>0.34799999999999998</v>
      </c>
      <c r="AR264" s="108" t="s">
        <v>128</v>
      </c>
      <c r="AT264" s="113" t="s">
        <v>72</v>
      </c>
      <c r="AU264" s="113" t="s">
        <v>78</v>
      </c>
      <c r="AY264" s="108" t="s">
        <v>120</v>
      </c>
      <c r="BK264" s="114">
        <f>SUM(BK265:BK303)</f>
        <v>0</v>
      </c>
    </row>
    <row r="265" spans="2:65" s="1" customFormat="1" ht="24.2" customHeight="1">
      <c r="B265" s="116"/>
      <c r="C265" s="117" t="s">
        <v>394</v>
      </c>
      <c r="D265" s="117" t="s">
        <v>123</v>
      </c>
      <c r="E265" s="118" t="s">
        <v>395</v>
      </c>
      <c r="F265" s="119" t="s">
        <v>396</v>
      </c>
      <c r="G265" s="120" t="s">
        <v>157</v>
      </c>
      <c r="H265" s="121">
        <v>2</v>
      </c>
      <c r="I265" s="153">
        <v>0</v>
      </c>
      <c r="J265" s="153">
        <f>ROUND(I265*H265,2)</f>
        <v>0</v>
      </c>
      <c r="K265" s="122"/>
      <c r="L265" s="28"/>
      <c r="M265" s="123" t="s">
        <v>1</v>
      </c>
      <c r="N265" s="124" t="s">
        <v>39</v>
      </c>
      <c r="O265" s="125">
        <v>1.6819999999999999</v>
      </c>
      <c r="P265" s="125">
        <f>O265*H265</f>
        <v>3.3639999999999999</v>
      </c>
      <c r="Q265" s="125">
        <v>0</v>
      </c>
      <c r="R265" s="125">
        <f>Q265*H265</f>
        <v>0</v>
      </c>
      <c r="S265" s="125">
        <v>0</v>
      </c>
      <c r="T265" s="126">
        <f>S265*H265</f>
        <v>0</v>
      </c>
      <c r="AR265" s="127" t="s">
        <v>139</v>
      </c>
      <c r="AT265" s="127" t="s">
        <v>123</v>
      </c>
      <c r="AU265" s="127" t="s">
        <v>128</v>
      </c>
      <c r="AY265" s="16" t="s">
        <v>120</v>
      </c>
      <c r="BE265" s="128">
        <f>IF(N265="základní",J265,0)</f>
        <v>0</v>
      </c>
      <c r="BF265" s="128">
        <f>IF(N265="snížená",J265,0)</f>
        <v>0</v>
      </c>
      <c r="BG265" s="128">
        <f>IF(N265="zákl. přenesená",J265,0)</f>
        <v>0</v>
      </c>
      <c r="BH265" s="128">
        <f>IF(N265="sníž. přenesená",J265,0)</f>
        <v>0</v>
      </c>
      <c r="BI265" s="128">
        <f>IF(N265="nulová",J265,0)</f>
        <v>0</v>
      </c>
      <c r="BJ265" s="16" t="s">
        <v>128</v>
      </c>
      <c r="BK265" s="128">
        <f>ROUND(I265*H265,2)</f>
        <v>0</v>
      </c>
      <c r="BL265" s="16" t="s">
        <v>139</v>
      </c>
      <c r="BM265" s="127" t="s">
        <v>397</v>
      </c>
    </row>
    <row r="266" spans="2:65" s="12" customFormat="1">
      <c r="B266" s="129"/>
      <c r="D266" s="130" t="s">
        <v>130</v>
      </c>
      <c r="E266" s="174" t="s">
        <v>1</v>
      </c>
      <c r="F266" s="165" t="s">
        <v>159</v>
      </c>
      <c r="G266" s="166"/>
      <c r="H266" s="167">
        <v>1</v>
      </c>
      <c r="I266" s="13"/>
      <c r="J266" s="13"/>
      <c r="L266" s="129"/>
      <c r="M266" s="134"/>
      <c r="T266" s="135"/>
      <c r="AT266" s="131" t="s">
        <v>130</v>
      </c>
      <c r="AU266" s="131" t="s">
        <v>128</v>
      </c>
      <c r="AV266" s="12" t="s">
        <v>128</v>
      </c>
      <c r="AW266" s="12" t="s">
        <v>30</v>
      </c>
      <c r="AX266" s="12" t="s">
        <v>73</v>
      </c>
      <c r="AY266" s="131" t="s">
        <v>120</v>
      </c>
    </row>
    <row r="267" spans="2:65" s="12" customFormat="1">
      <c r="B267" s="129"/>
      <c r="D267" s="130" t="s">
        <v>130</v>
      </c>
      <c r="E267" s="174" t="s">
        <v>1</v>
      </c>
      <c r="F267" s="165" t="s">
        <v>166</v>
      </c>
      <c r="G267" s="166"/>
      <c r="H267" s="167">
        <v>1</v>
      </c>
      <c r="I267" s="13"/>
      <c r="J267" s="13"/>
      <c r="L267" s="129"/>
      <c r="M267" s="134"/>
      <c r="T267" s="135"/>
      <c r="AT267" s="131" t="s">
        <v>130</v>
      </c>
      <c r="AU267" s="131" t="s">
        <v>128</v>
      </c>
      <c r="AV267" s="12" t="s">
        <v>128</v>
      </c>
      <c r="AW267" s="12" t="s">
        <v>30</v>
      </c>
      <c r="AX267" s="12" t="s">
        <v>73</v>
      </c>
      <c r="AY267" s="131" t="s">
        <v>120</v>
      </c>
    </row>
    <row r="268" spans="2:65" s="13" customFormat="1">
      <c r="B268" s="136"/>
      <c r="D268" s="130" t="s">
        <v>130</v>
      </c>
      <c r="E268" s="174" t="s">
        <v>1</v>
      </c>
      <c r="F268" s="165" t="s">
        <v>143</v>
      </c>
      <c r="G268" s="166"/>
      <c r="H268" s="167">
        <v>2</v>
      </c>
      <c r="L268" s="136"/>
      <c r="M268" s="138"/>
      <c r="T268" s="139"/>
      <c r="AT268" s="137" t="s">
        <v>130</v>
      </c>
      <c r="AU268" s="137" t="s">
        <v>128</v>
      </c>
      <c r="AV268" s="13" t="s">
        <v>127</v>
      </c>
      <c r="AW268" s="13" t="s">
        <v>30</v>
      </c>
      <c r="AX268" s="13" t="s">
        <v>78</v>
      </c>
      <c r="AY268" s="137" t="s">
        <v>120</v>
      </c>
    </row>
    <row r="269" spans="2:65" s="1" customFormat="1" ht="24.2" customHeight="1">
      <c r="B269" s="116"/>
      <c r="C269" s="140" t="s">
        <v>398</v>
      </c>
      <c r="D269" s="140" t="s">
        <v>181</v>
      </c>
      <c r="E269" s="170" t="s">
        <v>399</v>
      </c>
      <c r="F269" s="171" t="s">
        <v>400</v>
      </c>
      <c r="G269" s="172" t="s">
        <v>157</v>
      </c>
      <c r="H269" s="173">
        <v>1</v>
      </c>
      <c r="I269" s="155">
        <v>0</v>
      </c>
      <c r="J269" s="155">
        <f>ROUND(I269*H269,2)</f>
        <v>0</v>
      </c>
      <c r="K269" s="141"/>
      <c r="L269" s="142"/>
      <c r="M269" s="143" t="s">
        <v>1</v>
      </c>
      <c r="N269" s="144" t="s">
        <v>39</v>
      </c>
      <c r="O269" s="125">
        <v>0</v>
      </c>
      <c r="P269" s="125">
        <f>O269*H269</f>
        <v>0</v>
      </c>
      <c r="Q269" s="125">
        <v>1.95E-2</v>
      </c>
      <c r="R269" s="125">
        <f>Q269*H269</f>
        <v>1.95E-2</v>
      </c>
      <c r="S269" s="125">
        <v>0</v>
      </c>
      <c r="T269" s="126">
        <f>S269*H269</f>
        <v>0</v>
      </c>
      <c r="AR269" s="127" t="s">
        <v>291</v>
      </c>
      <c r="AT269" s="127" t="s">
        <v>181</v>
      </c>
      <c r="AU269" s="127" t="s">
        <v>128</v>
      </c>
      <c r="AY269" s="16" t="s">
        <v>120</v>
      </c>
      <c r="BE269" s="128">
        <f>IF(N269="základní",J269,0)</f>
        <v>0</v>
      </c>
      <c r="BF269" s="128">
        <f>IF(N269="snížená",J269,0)</f>
        <v>0</v>
      </c>
      <c r="BG269" s="128">
        <f>IF(N269="zákl. přenesená",J269,0)</f>
        <v>0</v>
      </c>
      <c r="BH269" s="128">
        <f>IF(N269="sníž. přenesená",J269,0)</f>
        <v>0</v>
      </c>
      <c r="BI269" s="128">
        <f>IF(N269="nulová",J269,0)</f>
        <v>0</v>
      </c>
      <c r="BJ269" s="16" t="s">
        <v>128</v>
      </c>
      <c r="BK269" s="128">
        <f>ROUND(I269*H269,2)</f>
        <v>0</v>
      </c>
      <c r="BL269" s="16" t="s">
        <v>139</v>
      </c>
      <c r="BM269" s="127" t="s">
        <v>401</v>
      </c>
    </row>
    <row r="270" spans="2:65" s="1" customFormat="1" ht="24.2" customHeight="1">
      <c r="B270" s="116"/>
      <c r="C270" s="140" t="s">
        <v>402</v>
      </c>
      <c r="D270" s="140" t="s">
        <v>181</v>
      </c>
      <c r="E270" s="170" t="s">
        <v>403</v>
      </c>
      <c r="F270" s="171" t="s">
        <v>404</v>
      </c>
      <c r="G270" s="172" t="s">
        <v>157</v>
      </c>
      <c r="H270" s="173">
        <v>1</v>
      </c>
      <c r="I270" s="155">
        <v>0</v>
      </c>
      <c r="J270" s="155">
        <f>ROUND(I270*H270,2)</f>
        <v>0</v>
      </c>
      <c r="K270" s="141"/>
      <c r="L270" s="142"/>
      <c r="M270" s="143" t="s">
        <v>1</v>
      </c>
      <c r="N270" s="144" t="s">
        <v>39</v>
      </c>
      <c r="O270" s="125">
        <v>0</v>
      </c>
      <c r="P270" s="125">
        <f>O270*H270</f>
        <v>0</v>
      </c>
      <c r="Q270" s="125">
        <v>1.7500000000000002E-2</v>
      </c>
      <c r="R270" s="125">
        <f>Q270*H270</f>
        <v>1.7500000000000002E-2</v>
      </c>
      <c r="S270" s="125">
        <v>0</v>
      </c>
      <c r="T270" s="126">
        <f>S270*H270</f>
        <v>0</v>
      </c>
      <c r="AR270" s="127" t="s">
        <v>291</v>
      </c>
      <c r="AT270" s="127" t="s">
        <v>181</v>
      </c>
      <c r="AU270" s="127" t="s">
        <v>128</v>
      </c>
      <c r="AY270" s="16" t="s">
        <v>120</v>
      </c>
      <c r="BE270" s="128">
        <f>IF(N270="základní",J270,0)</f>
        <v>0</v>
      </c>
      <c r="BF270" s="128">
        <f>IF(N270="snížená",J270,0)</f>
        <v>0</v>
      </c>
      <c r="BG270" s="128">
        <f>IF(N270="zákl. přenesená",J270,0)</f>
        <v>0</v>
      </c>
      <c r="BH270" s="128">
        <f>IF(N270="sníž. přenesená",J270,0)</f>
        <v>0</v>
      </c>
      <c r="BI270" s="128">
        <f>IF(N270="nulová",J270,0)</f>
        <v>0</v>
      </c>
      <c r="BJ270" s="16" t="s">
        <v>128</v>
      </c>
      <c r="BK270" s="128">
        <f>ROUND(I270*H270,2)</f>
        <v>0</v>
      </c>
      <c r="BL270" s="16" t="s">
        <v>139</v>
      </c>
      <c r="BM270" s="127" t="s">
        <v>405</v>
      </c>
    </row>
    <row r="271" spans="2:65" s="1" customFormat="1" ht="44.25" customHeight="1">
      <c r="B271" s="116"/>
      <c r="C271" s="117" t="s">
        <v>406</v>
      </c>
      <c r="D271" s="117" t="s">
        <v>123</v>
      </c>
      <c r="E271" s="118" t="s">
        <v>407</v>
      </c>
      <c r="F271" s="119" t="s">
        <v>408</v>
      </c>
      <c r="G271" s="120" t="s">
        <v>157</v>
      </c>
      <c r="H271" s="121">
        <v>1</v>
      </c>
      <c r="I271" s="153">
        <v>0</v>
      </c>
      <c r="J271" s="153">
        <f>ROUND(I271*H271,2)</f>
        <v>0</v>
      </c>
      <c r="K271" s="122"/>
      <c r="L271" s="28"/>
      <c r="M271" s="123" t="s">
        <v>1</v>
      </c>
      <c r="N271" s="124" t="s">
        <v>39</v>
      </c>
      <c r="O271" s="125">
        <v>2.5760000000000001</v>
      </c>
      <c r="P271" s="125">
        <f>O271*H271</f>
        <v>2.5760000000000001</v>
      </c>
      <c r="Q271" s="125">
        <v>0</v>
      </c>
      <c r="R271" s="125">
        <f>Q271*H271</f>
        <v>0</v>
      </c>
      <c r="S271" s="125">
        <v>0</v>
      </c>
      <c r="T271" s="126">
        <f>S271*H271</f>
        <v>0</v>
      </c>
      <c r="AR271" s="127" t="s">
        <v>139</v>
      </c>
      <c r="AT271" s="127" t="s">
        <v>123</v>
      </c>
      <c r="AU271" s="127" t="s">
        <v>128</v>
      </c>
      <c r="AY271" s="16" t="s">
        <v>120</v>
      </c>
      <c r="BE271" s="128">
        <f>IF(N271="základní",J271,0)</f>
        <v>0</v>
      </c>
      <c r="BF271" s="128">
        <f>IF(N271="snížená",J271,0)</f>
        <v>0</v>
      </c>
      <c r="BG271" s="128">
        <f>IF(N271="zákl. přenesená",J271,0)</f>
        <v>0</v>
      </c>
      <c r="BH271" s="128">
        <f>IF(N271="sníž. přenesená",J271,0)</f>
        <v>0</v>
      </c>
      <c r="BI271" s="128">
        <f>IF(N271="nulová",J271,0)</f>
        <v>0</v>
      </c>
      <c r="BJ271" s="16" t="s">
        <v>128</v>
      </c>
      <c r="BK271" s="128">
        <f>ROUND(I271*H271,2)</f>
        <v>0</v>
      </c>
      <c r="BL271" s="16" t="s">
        <v>139</v>
      </c>
      <c r="BM271" s="127" t="s">
        <v>409</v>
      </c>
    </row>
    <row r="272" spans="2:65" s="12" customFormat="1">
      <c r="B272" s="129"/>
      <c r="D272" s="130" t="s">
        <v>130</v>
      </c>
      <c r="E272" s="174" t="s">
        <v>1</v>
      </c>
      <c r="F272" s="165" t="s">
        <v>410</v>
      </c>
      <c r="G272" s="166"/>
      <c r="H272" s="167">
        <v>1</v>
      </c>
      <c r="I272" s="13"/>
      <c r="J272" s="13"/>
      <c r="L272" s="129"/>
      <c r="M272" s="134"/>
      <c r="T272" s="135"/>
      <c r="AT272" s="131" t="s">
        <v>130</v>
      </c>
      <c r="AU272" s="131" t="s">
        <v>128</v>
      </c>
      <c r="AV272" s="12" t="s">
        <v>128</v>
      </c>
      <c r="AW272" s="12" t="s">
        <v>30</v>
      </c>
      <c r="AX272" s="12" t="s">
        <v>78</v>
      </c>
      <c r="AY272" s="131" t="s">
        <v>120</v>
      </c>
    </row>
    <row r="273" spans="2:65" s="1" customFormat="1" ht="24.2" customHeight="1">
      <c r="B273" s="116"/>
      <c r="C273" s="117" t="s">
        <v>411</v>
      </c>
      <c r="D273" s="117" t="s">
        <v>123</v>
      </c>
      <c r="E273" s="118" t="s">
        <v>412</v>
      </c>
      <c r="F273" s="119" t="s">
        <v>413</v>
      </c>
      <c r="G273" s="120" t="s">
        <v>414</v>
      </c>
      <c r="H273" s="121">
        <v>1</v>
      </c>
      <c r="I273" s="153">
        <v>0</v>
      </c>
      <c r="J273" s="153">
        <f>ROUND(I273*H273,2)</f>
        <v>0</v>
      </c>
      <c r="K273" s="122"/>
      <c r="L273" s="28"/>
      <c r="M273" s="123" t="s">
        <v>1</v>
      </c>
      <c r="N273" s="124" t="s">
        <v>39</v>
      </c>
      <c r="O273" s="125">
        <v>0.25</v>
      </c>
      <c r="P273" s="125">
        <f>O273*H273</f>
        <v>0.25</v>
      </c>
      <c r="Q273" s="125">
        <v>0</v>
      </c>
      <c r="R273" s="125">
        <f>Q273*H273</f>
        <v>0</v>
      </c>
      <c r="S273" s="125">
        <v>0</v>
      </c>
      <c r="T273" s="126">
        <f>S273*H273</f>
        <v>0</v>
      </c>
      <c r="AR273" s="127" t="s">
        <v>139</v>
      </c>
      <c r="AT273" s="127" t="s">
        <v>123</v>
      </c>
      <c r="AU273" s="127" t="s">
        <v>128</v>
      </c>
      <c r="AY273" s="16" t="s">
        <v>120</v>
      </c>
      <c r="BE273" s="128">
        <f>IF(N273="základní",J273,0)</f>
        <v>0</v>
      </c>
      <c r="BF273" s="128">
        <f>IF(N273="snížená",J273,0)</f>
        <v>0</v>
      </c>
      <c r="BG273" s="128">
        <f>IF(N273="zákl. přenesená",J273,0)</f>
        <v>0</v>
      </c>
      <c r="BH273" s="128">
        <f>IF(N273="sníž. přenesená",J273,0)</f>
        <v>0</v>
      </c>
      <c r="BI273" s="128">
        <f>IF(N273="nulová",J273,0)</f>
        <v>0</v>
      </c>
      <c r="BJ273" s="16" t="s">
        <v>128</v>
      </c>
      <c r="BK273" s="128">
        <f>ROUND(I273*H273,2)</f>
        <v>0</v>
      </c>
      <c r="BL273" s="16" t="s">
        <v>139</v>
      </c>
      <c r="BM273" s="127" t="s">
        <v>415</v>
      </c>
    </row>
    <row r="274" spans="2:65" s="12" customFormat="1">
      <c r="B274" s="129"/>
      <c r="D274" s="130" t="s">
        <v>130</v>
      </c>
      <c r="E274" s="174" t="s">
        <v>1</v>
      </c>
      <c r="F274" s="165" t="s">
        <v>284</v>
      </c>
      <c r="G274" s="166"/>
      <c r="H274" s="167">
        <v>1</v>
      </c>
      <c r="I274" s="13"/>
      <c r="J274" s="13"/>
      <c r="L274" s="129"/>
      <c r="M274" s="134"/>
      <c r="T274" s="135"/>
      <c r="AT274" s="131" t="s">
        <v>130</v>
      </c>
      <c r="AU274" s="131" t="s">
        <v>128</v>
      </c>
      <c r="AV274" s="12" t="s">
        <v>128</v>
      </c>
      <c r="AW274" s="12" t="s">
        <v>30</v>
      </c>
      <c r="AX274" s="12" t="s">
        <v>78</v>
      </c>
      <c r="AY274" s="131" t="s">
        <v>120</v>
      </c>
    </row>
    <row r="275" spans="2:65" s="1" customFormat="1" ht="24.2" customHeight="1">
      <c r="B275" s="116"/>
      <c r="C275" s="117" t="s">
        <v>416</v>
      </c>
      <c r="D275" s="117" t="s">
        <v>123</v>
      </c>
      <c r="E275" s="118" t="s">
        <v>417</v>
      </c>
      <c r="F275" s="119" t="s">
        <v>418</v>
      </c>
      <c r="G275" s="120" t="s">
        <v>414</v>
      </c>
      <c r="H275" s="121">
        <v>1</v>
      </c>
      <c r="I275" s="153">
        <v>0</v>
      </c>
      <c r="J275" s="153">
        <f>ROUND(I275*H275,2)</f>
        <v>0</v>
      </c>
      <c r="K275" s="122"/>
      <c r="L275" s="28"/>
      <c r="M275" s="123" t="s">
        <v>1</v>
      </c>
      <c r="N275" s="124" t="s">
        <v>39</v>
      </c>
      <c r="O275" s="125">
        <v>0.25</v>
      </c>
      <c r="P275" s="125">
        <f>O275*H275</f>
        <v>0.25</v>
      </c>
      <c r="Q275" s="125">
        <v>0</v>
      </c>
      <c r="R275" s="125">
        <f>Q275*H275</f>
        <v>0</v>
      </c>
      <c r="S275" s="125">
        <v>0</v>
      </c>
      <c r="T275" s="126">
        <f>S275*H275</f>
        <v>0</v>
      </c>
      <c r="AR275" s="127" t="s">
        <v>139</v>
      </c>
      <c r="AT275" s="127" t="s">
        <v>123</v>
      </c>
      <c r="AU275" s="127" t="s">
        <v>128</v>
      </c>
      <c r="AY275" s="16" t="s">
        <v>120</v>
      </c>
      <c r="BE275" s="128">
        <f>IF(N275="základní",J275,0)</f>
        <v>0</v>
      </c>
      <c r="BF275" s="128">
        <f>IF(N275="snížená",J275,0)</f>
        <v>0</v>
      </c>
      <c r="BG275" s="128">
        <f>IF(N275="zákl. přenesená",J275,0)</f>
        <v>0</v>
      </c>
      <c r="BH275" s="128">
        <f>IF(N275="sníž. přenesená",J275,0)</f>
        <v>0</v>
      </c>
      <c r="BI275" s="128">
        <f>IF(N275="nulová",J275,0)</f>
        <v>0</v>
      </c>
      <c r="BJ275" s="16" t="s">
        <v>128</v>
      </c>
      <c r="BK275" s="128">
        <f>ROUND(I275*H275,2)</f>
        <v>0</v>
      </c>
      <c r="BL275" s="16" t="s">
        <v>139</v>
      </c>
      <c r="BM275" s="127" t="s">
        <v>419</v>
      </c>
    </row>
    <row r="276" spans="2:65" s="12" customFormat="1">
      <c r="B276" s="129"/>
      <c r="D276" s="130" t="s">
        <v>130</v>
      </c>
      <c r="E276" s="174" t="s">
        <v>1</v>
      </c>
      <c r="F276" s="165" t="s">
        <v>284</v>
      </c>
      <c r="G276" s="166"/>
      <c r="H276" s="167">
        <v>1</v>
      </c>
      <c r="I276" s="13"/>
      <c r="J276" s="13"/>
      <c r="L276" s="129"/>
      <c r="M276" s="134"/>
      <c r="T276" s="135"/>
      <c r="AT276" s="131" t="s">
        <v>130</v>
      </c>
      <c r="AU276" s="131" t="s">
        <v>128</v>
      </c>
      <c r="AV276" s="12" t="s">
        <v>128</v>
      </c>
      <c r="AW276" s="12" t="s">
        <v>30</v>
      </c>
      <c r="AX276" s="12" t="s">
        <v>78</v>
      </c>
      <c r="AY276" s="131" t="s">
        <v>120</v>
      </c>
    </row>
    <row r="277" spans="2:65" s="1" customFormat="1" ht="24.2" customHeight="1">
      <c r="B277" s="116"/>
      <c r="C277" s="117" t="s">
        <v>420</v>
      </c>
      <c r="D277" s="117" t="s">
        <v>123</v>
      </c>
      <c r="E277" s="118" t="s">
        <v>421</v>
      </c>
      <c r="F277" s="119" t="s">
        <v>422</v>
      </c>
      <c r="G277" s="120" t="s">
        <v>157</v>
      </c>
      <c r="H277" s="121">
        <v>1</v>
      </c>
      <c r="I277" s="153">
        <v>0</v>
      </c>
      <c r="J277" s="153">
        <f>ROUND(I277*H277,2)</f>
        <v>0</v>
      </c>
      <c r="K277" s="122"/>
      <c r="L277" s="28"/>
      <c r="M277" s="123" t="s">
        <v>1</v>
      </c>
      <c r="N277" s="124" t="s">
        <v>39</v>
      </c>
      <c r="O277" s="125">
        <v>0.25</v>
      </c>
      <c r="P277" s="125">
        <f>O277*H277</f>
        <v>0.25</v>
      </c>
      <c r="Q277" s="125">
        <v>0</v>
      </c>
      <c r="R277" s="125">
        <f>Q277*H277</f>
        <v>0</v>
      </c>
      <c r="S277" s="125">
        <v>0</v>
      </c>
      <c r="T277" s="126">
        <f>S277*H277</f>
        <v>0</v>
      </c>
      <c r="AR277" s="127" t="s">
        <v>139</v>
      </c>
      <c r="AT277" s="127" t="s">
        <v>123</v>
      </c>
      <c r="AU277" s="127" t="s">
        <v>128</v>
      </c>
      <c r="AY277" s="16" t="s">
        <v>120</v>
      </c>
      <c r="BE277" s="128">
        <f>IF(N277="základní",J277,0)</f>
        <v>0</v>
      </c>
      <c r="BF277" s="128">
        <f>IF(N277="snížená",J277,0)</f>
        <v>0</v>
      </c>
      <c r="BG277" s="128">
        <f>IF(N277="zákl. přenesená",J277,0)</f>
        <v>0</v>
      </c>
      <c r="BH277" s="128">
        <f>IF(N277="sníž. přenesená",J277,0)</f>
        <v>0</v>
      </c>
      <c r="BI277" s="128">
        <f>IF(N277="nulová",J277,0)</f>
        <v>0</v>
      </c>
      <c r="BJ277" s="16" t="s">
        <v>128</v>
      </c>
      <c r="BK277" s="128">
        <f>ROUND(I277*H277,2)</f>
        <v>0</v>
      </c>
      <c r="BL277" s="16" t="s">
        <v>139</v>
      </c>
      <c r="BM277" s="127" t="s">
        <v>423</v>
      </c>
    </row>
    <row r="278" spans="2:65" s="12" customFormat="1">
      <c r="B278" s="129"/>
      <c r="D278" s="130" t="s">
        <v>130</v>
      </c>
      <c r="E278" s="174" t="s">
        <v>1</v>
      </c>
      <c r="F278" s="165" t="s">
        <v>284</v>
      </c>
      <c r="G278" s="166"/>
      <c r="H278" s="167">
        <v>1</v>
      </c>
      <c r="I278" s="13"/>
      <c r="J278" s="13"/>
      <c r="L278" s="129"/>
      <c r="M278" s="134"/>
      <c r="T278" s="135"/>
      <c r="AT278" s="131" t="s">
        <v>130</v>
      </c>
      <c r="AU278" s="131" t="s">
        <v>128</v>
      </c>
      <c r="AV278" s="12" t="s">
        <v>128</v>
      </c>
      <c r="AW278" s="12" t="s">
        <v>30</v>
      </c>
      <c r="AX278" s="12" t="s">
        <v>78</v>
      </c>
      <c r="AY278" s="131" t="s">
        <v>120</v>
      </c>
    </row>
    <row r="279" spans="2:65" s="1" customFormat="1" ht="24.2" customHeight="1">
      <c r="B279" s="116"/>
      <c r="C279" s="117" t="s">
        <v>424</v>
      </c>
      <c r="D279" s="117" t="s">
        <v>123</v>
      </c>
      <c r="E279" s="118" t="s">
        <v>425</v>
      </c>
      <c r="F279" s="119" t="s">
        <v>426</v>
      </c>
      <c r="G279" s="120" t="s">
        <v>157</v>
      </c>
      <c r="H279" s="121">
        <v>1</v>
      </c>
      <c r="I279" s="153">
        <v>0</v>
      </c>
      <c r="J279" s="153">
        <f>ROUND(I279*H279,2)</f>
        <v>0</v>
      </c>
      <c r="K279" s="122"/>
      <c r="L279" s="28"/>
      <c r="M279" s="123" t="s">
        <v>1</v>
      </c>
      <c r="N279" s="124" t="s">
        <v>39</v>
      </c>
      <c r="O279" s="125">
        <v>0.25</v>
      </c>
      <c r="P279" s="125">
        <f>O279*H279</f>
        <v>0.25</v>
      </c>
      <c r="Q279" s="125">
        <v>0</v>
      </c>
      <c r="R279" s="125">
        <f>Q279*H279</f>
        <v>0</v>
      </c>
      <c r="S279" s="125">
        <v>0</v>
      </c>
      <c r="T279" s="126">
        <f>S279*H279</f>
        <v>0</v>
      </c>
      <c r="AR279" s="127" t="s">
        <v>139</v>
      </c>
      <c r="AT279" s="127" t="s">
        <v>123</v>
      </c>
      <c r="AU279" s="127" t="s">
        <v>128</v>
      </c>
      <c r="AY279" s="16" t="s">
        <v>120</v>
      </c>
      <c r="BE279" s="128">
        <f>IF(N279="základní",J279,0)</f>
        <v>0</v>
      </c>
      <c r="BF279" s="128">
        <f>IF(N279="snížená",J279,0)</f>
        <v>0</v>
      </c>
      <c r="BG279" s="128">
        <f>IF(N279="zákl. přenesená",J279,0)</f>
        <v>0</v>
      </c>
      <c r="BH279" s="128">
        <f>IF(N279="sníž. přenesená",J279,0)</f>
        <v>0</v>
      </c>
      <c r="BI279" s="128">
        <f>IF(N279="nulová",J279,0)</f>
        <v>0</v>
      </c>
      <c r="BJ279" s="16" t="s">
        <v>128</v>
      </c>
      <c r="BK279" s="128">
        <f>ROUND(I279*H279,2)</f>
        <v>0</v>
      </c>
      <c r="BL279" s="16" t="s">
        <v>139</v>
      </c>
      <c r="BM279" s="127" t="s">
        <v>427</v>
      </c>
    </row>
    <row r="280" spans="2:65" s="12" customFormat="1">
      <c r="B280" s="129"/>
      <c r="D280" s="130" t="s">
        <v>130</v>
      </c>
      <c r="E280" s="174" t="s">
        <v>1</v>
      </c>
      <c r="F280" s="165" t="s">
        <v>284</v>
      </c>
      <c r="G280" s="166"/>
      <c r="H280" s="167">
        <v>1</v>
      </c>
      <c r="I280" s="13"/>
      <c r="J280" s="13"/>
      <c r="L280" s="129"/>
      <c r="M280" s="134"/>
      <c r="T280" s="135"/>
      <c r="AT280" s="131" t="s">
        <v>130</v>
      </c>
      <c r="AU280" s="131" t="s">
        <v>128</v>
      </c>
      <c r="AV280" s="12" t="s">
        <v>128</v>
      </c>
      <c r="AW280" s="12" t="s">
        <v>30</v>
      </c>
      <c r="AX280" s="12" t="s">
        <v>78</v>
      </c>
      <c r="AY280" s="131" t="s">
        <v>120</v>
      </c>
    </row>
    <row r="281" spans="2:65" s="1" customFormat="1" ht="16.5" customHeight="1">
      <c r="B281" s="116"/>
      <c r="C281" s="117" t="s">
        <v>428</v>
      </c>
      <c r="D281" s="117" t="s">
        <v>123</v>
      </c>
      <c r="E281" s="118" t="s">
        <v>429</v>
      </c>
      <c r="F281" s="119" t="s">
        <v>430</v>
      </c>
      <c r="G281" s="120" t="s">
        <v>157</v>
      </c>
      <c r="H281" s="121">
        <v>2</v>
      </c>
      <c r="I281" s="153">
        <v>0</v>
      </c>
      <c r="J281" s="153">
        <f>ROUND(I281*H281,2)</f>
        <v>0</v>
      </c>
      <c r="K281" s="122"/>
      <c r="L281" s="28"/>
      <c r="M281" s="123" t="s">
        <v>1</v>
      </c>
      <c r="N281" s="124" t="s">
        <v>39</v>
      </c>
      <c r="O281" s="125">
        <v>0.25</v>
      </c>
      <c r="P281" s="125">
        <f>O281*H281</f>
        <v>0.5</v>
      </c>
      <c r="Q281" s="125">
        <v>0</v>
      </c>
      <c r="R281" s="125">
        <f>Q281*H281</f>
        <v>0</v>
      </c>
      <c r="S281" s="125">
        <v>0</v>
      </c>
      <c r="T281" s="126">
        <f>S281*H281</f>
        <v>0</v>
      </c>
      <c r="AR281" s="127" t="s">
        <v>139</v>
      </c>
      <c r="AT281" s="127" t="s">
        <v>123</v>
      </c>
      <c r="AU281" s="127" t="s">
        <v>128</v>
      </c>
      <c r="AY281" s="16" t="s">
        <v>120</v>
      </c>
      <c r="BE281" s="128">
        <f>IF(N281="základní",J281,0)</f>
        <v>0</v>
      </c>
      <c r="BF281" s="128">
        <f>IF(N281="snížená",J281,0)</f>
        <v>0</v>
      </c>
      <c r="BG281" s="128">
        <f>IF(N281="zákl. přenesená",J281,0)</f>
        <v>0</v>
      </c>
      <c r="BH281" s="128">
        <f>IF(N281="sníž. přenesená",J281,0)</f>
        <v>0</v>
      </c>
      <c r="BI281" s="128">
        <f>IF(N281="nulová",J281,0)</f>
        <v>0</v>
      </c>
      <c r="BJ281" s="16" t="s">
        <v>128</v>
      </c>
      <c r="BK281" s="128">
        <f>ROUND(I281*H281,2)</f>
        <v>0</v>
      </c>
      <c r="BL281" s="16" t="s">
        <v>139</v>
      </c>
      <c r="BM281" s="127" t="s">
        <v>431</v>
      </c>
    </row>
    <row r="282" spans="2:65" s="12" customFormat="1">
      <c r="B282" s="129"/>
      <c r="D282" s="130" t="s">
        <v>130</v>
      </c>
      <c r="E282" s="174" t="s">
        <v>1</v>
      </c>
      <c r="F282" s="165" t="s">
        <v>432</v>
      </c>
      <c r="G282" s="166"/>
      <c r="H282" s="167">
        <v>2</v>
      </c>
      <c r="I282" s="13"/>
      <c r="J282" s="13"/>
      <c r="L282" s="129"/>
      <c r="M282" s="134"/>
      <c r="T282" s="135"/>
      <c r="AT282" s="131" t="s">
        <v>130</v>
      </c>
      <c r="AU282" s="131" t="s">
        <v>128</v>
      </c>
      <c r="AV282" s="12" t="s">
        <v>128</v>
      </c>
      <c r="AW282" s="12" t="s">
        <v>30</v>
      </c>
      <c r="AX282" s="12" t="s">
        <v>78</v>
      </c>
      <c r="AY282" s="131" t="s">
        <v>120</v>
      </c>
    </row>
    <row r="283" spans="2:65" s="1" customFormat="1" ht="16.5" customHeight="1">
      <c r="B283" s="116"/>
      <c r="C283" s="117" t="s">
        <v>433</v>
      </c>
      <c r="D283" s="117" t="s">
        <v>123</v>
      </c>
      <c r="E283" s="118" t="s">
        <v>434</v>
      </c>
      <c r="F283" s="119" t="s">
        <v>435</v>
      </c>
      <c r="G283" s="120" t="s">
        <v>126</v>
      </c>
      <c r="H283" s="121">
        <v>21.6</v>
      </c>
      <c r="I283" s="153">
        <v>0</v>
      </c>
      <c r="J283" s="153">
        <f>ROUND(I283*H283,2)</f>
        <v>0</v>
      </c>
      <c r="K283" s="122"/>
      <c r="L283" s="28"/>
      <c r="M283" s="123" t="s">
        <v>1</v>
      </c>
      <c r="N283" s="124" t="s">
        <v>39</v>
      </c>
      <c r="O283" s="125">
        <v>0.25</v>
      </c>
      <c r="P283" s="125">
        <f>O283*H283</f>
        <v>5.4</v>
      </c>
      <c r="Q283" s="125">
        <v>0</v>
      </c>
      <c r="R283" s="125">
        <f>Q283*H283</f>
        <v>0</v>
      </c>
      <c r="S283" s="125">
        <v>0</v>
      </c>
      <c r="T283" s="126">
        <f>S283*H283</f>
        <v>0</v>
      </c>
      <c r="AR283" s="127" t="s">
        <v>139</v>
      </c>
      <c r="AT283" s="127" t="s">
        <v>123</v>
      </c>
      <c r="AU283" s="127" t="s">
        <v>128</v>
      </c>
      <c r="AY283" s="16" t="s">
        <v>120</v>
      </c>
      <c r="BE283" s="128">
        <f>IF(N283="základní",J283,0)</f>
        <v>0</v>
      </c>
      <c r="BF283" s="128">
        <f>IF(N283="snížená",J283,0)</f>
        <v>0</v>
      </c>
      <c r="BG283" s="128">
        <f>IF(N283="zákl. přenesená",J283,0)</f>
        <v>0</v>
      </c>
      <c r="BH283" s="128">
        <f>IF(N283="sníž. přenesená",J283,0)</f>
        <v>0</v>
      </c>
      <c r="BI283" s="128">
        <f>IF(N283="nulová",J283,0)</f>
        <v>0</v>
      </c>
      <c r="BJ283" s="16" t="s">
        <v>128</v>
      </c>
      <c r="BK283" s="128">
        <f>ROUND(I283*H283,2)</f>
        <v>0</v>
      </c>
      <c r="BL283" s="16" t="s">
        <v>139</v>
      </c>
      <c r="BM283" s="127" t="s">
        <v>436</v>
      </c>
    </row>
    <row r="284" spans="2:65" s="12" customFormat="1">
      <c r="B284" s="129"/>
      <c r="D284" s="130" t="s">
        <v>130</v>
      </c>
      <c r="E284" s="174" t="s">
        <v>1</v>
      </c>
      <c r="F284" s="165" t="s">
        <v>437</v>
      </c>
      <c r="G284" s="166"/>
      <c r="H284" s="167">
        <v>13.2</v>
      </c>
      <c r="I284" s="13"/>
      <c r="J284" s="13"/>
      <c r="L284" s="129"/>
      <c r="M284" s="134"/>
      <c r="T284" s="135"/>
      <c r="AT284" s="131" t="s">
        <v>130</v>
      </c>
      <c r="AU284" s="131" t="s">
        <v>128</v>
      </c>
      <c r="AV284" s="12" t="s">
        <v>128</v>
      </c>
      <c r="AW284" s="12" t="s">
        <v>30</v>
      </c>
      <c r="AX284" s="12" t="s">
        <v>73</v>
      </c>
      <c r="AY284" s="131" t="s">
        <v>120</v>
      </c>
    </row>
    <row r="285" spans="2:65" s="12" customFormat="1">
      <c r="B285" s="129"/>
      <c r="D285" s="130" t="s">
        <v>130</v>
      </c>
      <c r="E285" s="174" t="s">
        <v>1</v>
      </c>
      <c r="F285" s="165" t="s">
        <v>438</v>
      </c>
      <c r="G285" s="166"/>
      <c r="H285" s="167">
        <v>8.4</v>
      </c>
      <c r="I285" s="13"/>
      <c r="J285" s="13"/>
      <c r="L285" s="129"/>
      <c r="M285" s="134"/>
      <c r="T285" s="135"/>
      <c r="AT285" s="131" t="s">
        <v>130</v>
      </c>
      <c r="AU285" s="131" t="s">
        <v>128</v>
      </c>
      <c r="AV285" s="12" t="s">
        <v>128</v>
      </c>
      <c r="AW285" s="12" t="s">
        <v>30</v>
      </c>
      <c r="AX285" s="12" t="s">
        <v>73</v>
      </c>
      <c r="AY285" s="131" t="s">
        <v>120</v>
      </c>
    </row>
    <row r="286" spans="2:65" s="13" customFormat="1">
      <c r="B286" s="136"/>
      <c r="D286" s="130" t="s">
        <v>130</v>
      </c>
      <c r="E286" s="174" t="s">
        <v>1</v>
      </c>
      <c r="F286" s="165" t="s">
        <v>143</v>
      </c>
      <c r="G286" s="166"/>
      <c r="H286" s="167">
        <v>21.6</v>
      </c>
      <c r="L286" s="136"/>
      <c r="M286" s="138"/>
      <c r="T286" s="139"/>
      <c r="AT286" s="137" t="s">
        <v>130</v>
      </c>
      <c r="AU286" s="137" t="s">
        <v>128</v>
      </c>
      <c r="AV286" s="13" t="s">
        <v>127</v>
      </c>
      <c r="AW286" s="13" t="s">
        <v>30</v>
      </c>
      <c r="AX286" s="13" t="s">
        <v>78</v>
      </c>
      <c r="AY286" s="137" t="s">
        <v>120</v>
      </c>
    </row>
    <row r="287" spans="2:65" s="1" customFormat="1" ht="16.5" customHeight="1">
      <c r="B287" s="116"/>
      <c r="C287" s="117" t="s">
        <v>439</v>
      </c>
      <c r="D287" s="117" t="s">
        <v>123</v>
      </c>
      <c r="E287" s="118" t="s">
        <v>440</v>
      </c>
      <c r="F287" s="119" t="s">
        <v>441</v>
      </c>
      <c r="G287" s="120" t="s">
        <v>126</v>
      </c>
      <c r="H287" s="121">
        <v>4</v>
      </c>
      <c r="I287" s="153">
        <v>0</v>
      </c>
      <c r="J287" s="153">
        <f>ROUND(I287*H287,2)</f>
        <v>0</v>
      </c>
      <c r="K287" s="122"/>
      <c r="L287" s="28"/>
      <c r="M287" s="123" t="s">
        <v>1</v>
      </c>
      <c r="N287" s="124" t="s">
        <v>39</v>
      </c>
      <c r="O287" s="125">
        <v>0.25</v>
      </c>
      <c r="P287" s="125">
        <f>O287*H287</f>
        <v>1</v>
      </c>
      <c r="Q287" s="125">
        <v>0</v>
      </c>
      <c r="R287" s="125">
        <f>Q287*H287</f>
        <v>0</v>
      </c>
      <c r="S287" s="125">
        <v>0</v>
      </c>
      <c r="T287" s="126">
        <f>S287*H287</f>
        <v>0</v>
      </c>
      <c r="AR287" s="127" t="s">
        <v>139</v>
      </c>
      <c r="AT287" s="127" t="s">
        <v>123</v>
      </c>
      <c r="AU287" s="127" t="s">
        <v>128</v>
      </c>
      <c r="AY287" s="16" t="s">
        <v>120</v>
      </c>
      <c r="BE287" s="128">
        <f>IF(N287="základní",J287,0)</f>
        <v>0</v>
      </c>
      <c r="BF287" s="128">
        <f>IF(N287="snížená",J287,0)</f>
        <v>0</v>
      </c>
      <c r="BG287" s="128">
        <f>IF(N287="zákl. přenesená",J287,0)</f>
        <v>0</v>
      </c>
      <c r="BH287" s="128">
        <f>IF(N287="sníž. přenesená",J287,0)</f>
        <v>0</v>
      </c>
      <c r="BI287" s="128">
        <f>IF(N287="nulová",J287,0)</f>
        <v>0</v>
      </c>
      <c r="BJ287" s="16" t="s">
        <v>128</v>
      </c>
      <c r="BK287" s="128">
        <f>ROUND(I287*H287,2)</f>
        <v>0</v>
      </c>
      <c r="BL287" s="16" t="s">
        <v>139</v>
      </c>
      <c r="BM287" s="127" t="s">
        <v>442</v>
      </c>
    </row>
    <row r="288" spans="2:65" s="12" customFormat="1">
      <c r="B288" s="129"/>
      <c r="D288" s="130" t="s">
        <v>130</v>
      </c>
      <c r="E288" s="174" t="s">
        <v>1</v>
      </c>
      <c r="F288" s="165" t="s">
        <v>443</v>
      </c>
      <c r="G288" s="166"/>
      <c r="H288" s="167">
        <v>4</v>
      </c>
      <c r="I288" s="13"/>
      <c r="J288" s="13"/>
      <c r="L288" s="129"/>
      <c r="M288" s="134"/>
      <c r="T288" s="135"/>
      <c r="AT288" s="131" t="s">
        <v>130</v>
      </c>
      <c r="AU288" s="131" t="s">
        <v>128</v>
      </c>
      <c r="AV288" s="12" t="s">
        <v>128</v>
      </c>
      <c r="AW288" s="12" t="s">
        <v>30</v>
      </c>
      <c r="AX288" s="12" t="s">
        <v>78</v>
      </c>
      <c r="AY288" s="131" t="s">
        <v>120</v>
      </c>
    </row>
    <row r="289" spans="2:65" s="1" customFormat="1" ht="21.75" customHeight="1">
      <c r="B289" s="116"/>
      <c r="C289" s="117" t="s">
        <v>444</v>
      </c>
      <c r="D289" s="117" t="s">
        <v>123</v>
      </c>
      <c r="E289" s="118" t="s">
        <v>445</v>
      </c>
      <c r="F289" s="119" t="s">
        <v>446</v>
      </c>
      <c r="G289" s="120" t="s">
        <v>277</v>
      </c>
      <c r="H289" s="121">
        <v>1</v>
      </c>
      <c r="I289" s="153">
        <v>0</v>
      </c>
      <c r="J289" s="153">
        <f>ROUND(I289*H289,2)</f>
        <v>0</v>
      </c>
      <c r="K289" s="122"/>
      <c r="L289" s="28"/>
      <c r="M289" s="123" t="s">
        <v>1</v>
      </c>
      <c r="N289" s="124" t="s">
        <v>39</v>
      </c>
      <c r="O289" s="125">
        <v>0.95</v>
      </c>
      <c r="P289" s="125">
        <f>O289*H289</f>
        <v>0.95</v>
      </c>
      <c r="Q289" s="125">
        <v>0</v>
      </c>
      <c r="R289" s="125">
        <f>Q289*H289</f>
        <v>0</v>
      </c>
      <c r="S289" s="125">
        <v>0.17399999999999999</v>
      </c>
      <c r="T289" s="126">
        <f>S289*H289</f>
        <v>0.17399999999999999</v>
      </c>
      <c r="AR289" s="127" t="s">
        <v>139</v>
      </c>
      <c r="AT289" s="127" t="s">
        <v>123</v>
      </c>
      <c r="AU289" s="127" t="s">
        <v>128</v>
      </c>
      <c r="AY289" s="16" t="s">
        <v>120</v>
      </c>
      <c r="BE289" s="128">
        <f>IF(N289="základní",J289,0)</f>
        <v>0</v>
      </c>
      <c r="BF289" s="128">
        <f>IF(N289="snížená",J289,0)</f>
        <v>0</v>
      </c>
      <c r="BG289" s="128">
        <f>IF(N289="zákl. přenesená",J289,0)</f>
        <v>0</v>
      </c>
      <c r="BH289" s="128">
        <f>IF(N289="sníž. přenesená",J289,0)</f>
        <v>0</v>
      </c>
      <c r="BI289" s="128">
        <f>IF(N289="nulová",J289,0)</f>
        <v>0</v>
      </c>
      <c r="BJ289" s="16" t="s">
        <v>128</v>
      </c>
      <c r="BK289" s="128">
        <f>ROUND(I289*H289,2)</f>
        <v>0</v>
      </c>
      <c r="BL289" s="16" t="s">
        <v>139</v>
      </c>
      <c r="BM289" s="127" t="s">
        <v>447</v>
      </c>
    </row>
    <row r="290" spans="2:65" s="1" customFormat="1" ht="24.2" customHeight="1">
      <c r="B290" s="116"/>
      <c r="C290" s="117" t="s">
        <v>448</v>
      </c>
      <c r="D290" s="117" t="s">
        <v>123</v>
      </c>
      <c r="E290" s="118" t="s">
        <v>449</v>
      </c>
      <c r="F290" s="119" t="s">
        <v>450</v>
      </c>
      <c r="G290" s="120" t="s">
        <v>277</v>
      </c>
      <c r="H290" s="121">
        <v>1</v>
      </c>
      <c r="I290" s="153">
        <v>0</v>
      </c>
      <c r="J290" s="153">
        <f>ROUND(I290*H290,2)</f>
        <v>0</v>
      </c>
      <c r="K290" s="122"/>
      <c r="L290" s="28"/>
      <c r="M290" s="123" t="s">
        <v>1</v>
      </c>
      <c r="N290" s="124" t="s">
        <v>39</v>
      </c>
      <c r="O290" s="125">
        <v>0.95</v>
      </c>
      <c r="P290" s="125">
        <f>O290*H290</f>
        <v>0.95</v>
      </c>
      <c r="Q290" s="125">
        <v>0</v>
      </c>
      <c r="R290" s="125">
        <f>Q290*H290</f>
        <v>0</v>
      </c>
      <c r="S290" s="125">
        <v>0.17399999999999999</v>
      </c>
      <c r="T290" s="126">
        <f>S290*H290</f>
        <v>0.17399999999999999</v>
      </c>
      <c r="AR290" s="127" t="s">
        <v>139</v>
      </c>
      <c r="AT290" s="127" t="s">
        <v>123</v>
      </c>
      <c r="AU290" s="127" t="s">
        <v>128</v>
      </c>
      <c r="AY290" s="16" t="s">
        <v>120</v>
      </c>
      <c r="BE290" s="128">
        <f>IF(N290="základní",J290,0)</f>
        <v>0</v>
      </c>
      <c r="BF290" s="128">
        <f>IF(N290="snížená",J290,0)</f>
        <v>0</v>
      </c>
      <c r="BG290" s="128">
        <f>IF(N290="zákl. přenesená",J290,0)</f>
        <v>0</v>
      </c>
      <c r="BH290" s="128">
        <f>IF(N290="sníž. přenesená",J290,0)</f>
        <v>0</v>
      </c>
      <c r="BI290" s="128">
        <f>IF(N290="nulová",J290,0)</f>
        <v>0</v>
      </c>
      <c r="BJ290" s="16" t="s">
        <v>128</v>
      </c>
      <c r="BK290" s="128">
        <f>ROUND(I290*H290,2)</f>
        <v>0</v>
      </c>
      <c r="BL290" s="16" t="s">
        <v>139</v>
      </c>
      <c r="BM290" s="127" t="s">
        <v>451</v>
      </c>
    </row>
    <row r="291" spans="2:65" s="1" customFormat="1" ht="16.5" customHeight="1">
      <c r="B291" s="116"/>
      <c r="C291" s="117" t="s">
        <v>452</v>
      </c>
      <c r="D291" s="117" t="s">
        <v>123</v>
      </c>
      <c r="E291" s="118" t="s">
        <v>453</v>
      </c>
      <c r="F291" s="119" t="s">
        <v>454</v>
      </c>
      <c r="G291" s="120" t="s">
        <v>157</v>
      </c>
      <c r="H291" s="121">
        <v>4</v>
      </c>
      <c r="I291" s="153">
        <v>0</v>
      </c>
      <c r="J291" s="153">
        <f>ROUND(I291*H291,2)</f>
        <v>0</v>
      </c>
      <c r="K291" s="122"/>
      <c r="L291" s="28"/>
      <c r="M291" s="123" t="s">
        <v>1</v>
      </c>
      <c r="N291" s="124" t="s">
        <v>39</v>
      </c>
      <c r="O291" s="125">
        <v>1.048</v>
      </c>
      <c r="P291" s="125">
        <f>O291*H291</f>
        <v>4.1920000000000002</v>
      </c>
      <c r="Q291" s="125">
        <v>0</v>
      </c>
      <c r="R291" s="125">
        <f>Q291*H291</f>
        <v>0</v>
      </c>
      <c r="S291" s="125">
        <v>0</v>
      </c>
      <c r="T291" s="126">
        <f>S291*H291</f>
        <v>0</v>
      </c>
      <c r="AR291" s="127" t="s">
        <v>139</v>
      </c>
      <c r="AT291" s="127" t="s">
        <v>123</v>
      </c>
      <c r="AU291" s="127" t="s">
        <v>128</v>
      </c>
      <c r="AY291" s="16" t="s">
        <v>120</v>
      </c>
      <c r="BE291" s="128">
        <f>IF(N291="základní",J291,0)</f>
        <v>0</v>
      </c>
      <c r="BF291" s="128">
        <f>IF(N291="snížená",J291,0)</f>
        <v>0</v>
      </c>
      <c r="BG291" s="128">
        <f>IF(N291="zákl. přenesená",J291,0)</f>
        <v>0</v>
      </c>
      <c r="BH291" s="128">
        <f>IF(N291="sníž. přenesená",J291,0)</f>
        <v>0</v>
      </c>
      <c r="BI291" s="128">
        <f>IF(N291="nulová",J291,0)</f>
        <v>0</v>
      </c>
      <c r="BJ291" s="16" t="s">
        <v>128</v>
      </c>
      <c r="BK291" s="128">
        <f>ROUND(I291*H291,2)</f>
        <v>0</v>
      </c>
      <c r="BL291" s="16" t="s">
        <v>139</v>
      </c>
      <c r="BM291" s="127" t="s">
        <v>455</v>
      </c>
    </row>
    <row r="292" spans="2:65" s="12" customFormat="1">
      <c r="B292" s="129"/>
      <c r="D292" s="130" t="s">
        <v>130</v>
      </c>
      <c r="E292" s="174" t="s">
        <v>1</v>
      </c>
      <c r="F292" s="165" t="s">
        <v>279</v>
      </c>
      <c r="G292" s="166"/>
      <c r="H292" s="167">
        <v>2</v>
      </c>
      <c r="I292" s="13"/>
      <c r="J292" s="13"/>
      <c r="L292" s="129"/>
      <c r="M292" s="134"/>
      <c r="T292" s="135"/>
      <c r="AT292" s="131" t="s">
        <v>130</v>
      </c>
      <c r="AU292" s="131" t="s">
        <v>128</v>
      </c>
      <c r="AV292" s="12" t="s">
        <v>128</v>
      </c>
      <c r="AW292" s="12" t="s">
        <v>30</v>
      </c>
      <c r="AX292" s="12" t="s">
        <v>73</v>
      </c>
      <c r="AY292" s="131" t="s">
        <v>120</v>
      </c>
    </row>
    <row r="293" spans="2:65" s="12" customFormat="1">
      <c r="B293" s="129"/>
      <c r="D293" s="130" t="s">
        <v>130</v>
      </c>
      <c r="E293" s="174" t="s">
        <v>1</v>
      </c>
      <c r="F293" s="165" t="s">
        <v>357</v>
      </c>
      <c r="G293" s="166"/>
      <c r="H293" s="167">
        <v>2</v>
      </c>
      <c r="I293" s="13"/>
      <c r="J293" s="13"/>
      <c r="L293" s="129"/>
      <c r="M293" s="134"/>
      <c r="T293" s="135"/>
      <c r="AT293" s="131" t="s">
        <v>130</v>
      </c>
      <c r="AU293" s="131" t="s">
        <v>128</v>
      </c>
      <c r="AV293" s="12" t="s">
        <v>128</v>
      </c>
      <c r="AW293" s="12" t="s">
        <v>30</v>
      </c>
      <c r="AX293" s="12" t="s">
        <v>73</v>
      </c>
      <c r="AY293" s="131" t="s">
        <v>120</v>
      </c>
    </row>
    <row r="294" spans="2:65" s="13" customFormat="1">
      <c r="B294" s="136"/>
      <c r="D294" s="130" t="s">
        <v>130</v>
      </c>
      <c r="E294" s="174" t="s">
        <v>1</v>
      </c>
      <c r="F294" s="165" t="s">
        <v>143</v>
      </c>
      <c r="G294" s="166"/>
      <c r="H294" s="167">
        <v>4</v>
      </c>
      <c r="L294" s="136"/>
      <c r="M294" s="138"/>
      <c r="T294" s="139"/>
      <c r="AT294" s="137" t="s">
        <v>130</v>
      </c>
      <c r="AU294" s="137" t="s">
        <v>128</v>
      </c>
      <c r="AV294" s="13" t="s">
        <v>127</v>
      </c>
      <c r="AW294" s="13" t="s">
        <v>30</v>
      </c>
      <c r="AX294" s="13" t="s">
        <v>78</v>
      </c>
      <c r="AY294" s="137" t="s">
        <v>120</v>
      </c>
    </row>
    <row r="295" spans="2:65" s="1" customFormat="1" ht="16.5" customHeight="1">
      <c r="B295" s="116"/>
      <c r="C295" s="117" t="s">
        <v>456</v>
      </c>
      <c r="D295" s="117" t="s">
        <v>123</v>
      </c>
      <c r="E295" s="118" t="s">
        <v>457</v>
      </c>
      <c r="F295" s="119" t="s">
        <v>458</v>
      </c>
      <c r="G295" s="120" t="s">
        <v>157</v>
      </c>
      <c r="H295" s="121">
        <v>8</v>
      </c>
      <c r="I295" s="153">
        <v>0</v>
      </c>
      <c r="J295" s="153">
        <f>ROUND(I295*H295,2)</f>
        <v>0</v>
      </c>
      <c r="K295" s="122"/>
      <c r="L295" s="28"/>
      <c r="M295" s="123" t="s">
        <v>1</v>
      </c>
      <c r="N295" s="124" t="s">
        <v>39</v>
      </c>
      <c r="O295" s="125">
        <v>1.048</v>
      </c>
      <c r="P295" s="125">
        <f>O295*H295</f>
        <v>8.3840000000000003</v>
      </c>
      <c r="Q295" s="125">
        <v>0</v>
      </c>
      <c r="R295" s="125">
        <f>Q295*H295</f>
        <v>0</v>
      </c>
      <c r="S295" s="125">
        <v>0</v>
      </c>
      <c r="T295" s="126">
        <f>S295*H295</f>
        <v>0</v>
      </c>
      <c r="AR295" s="127" t="s">
        <v>139</v>
      </c>
      <c r="AT295" s="127" t="s">
        <v>123</v>
      </c>
      <c r="AU295" s="127" t="s">
        <v>128</v>
      </c>
      <c r="AY295" s="16" t="s">
        <v>120</v>
      </c>
      <c r="BE295" s="128">
        <f>IF(N295="základní",J295,0)</f>
        <v>0</v>
      </c>
      <c r="BF295" s="128">
        <f>IF(N295="snížená",J295,0)</f>
        <v>0</v>
      </c>
      <c r="BG295" s="128">
        <f>IF(N295="zákl. přenesená",J295,0)</f>
        <v>0</v>
      </c>
      <c r="BH295" s="128">
        <f>IF(N295="sníž. přenesená",J295,0)</f>
        <v>0</v>
      </c>
      <c r="BI295" s="128">
        <f>IF(N295="nulová",J295,0)</f>
        <v>0</v>
      </c>
      <c r="BJ295" s="16" t="s">
        <v>128</v>
      </c>
      <c r="BK295" s="128">
        <f>ROUND(I295*H295,2)</f>
        <v>0</v>
      </c>
      <c r="BL295" s="16" t="s">
        <v>139</v>
      </c>
      <c r="BM295" s="127" t="s">
        <v>459</v>
      </c>
    </row>
    <row r="296" spans="2:65" s="12" customFormat="1">
      <c r="B296" s="129"/>
      <c r="D296" s="130" t="s">
        <v>130</v>
      </c>
      <c r="E296" s="174" t="s">
        <v>1</v>
      </c>
      <c r="F296" s="165" t="s">
        <v>346</v>
      </c>
      <c r="G296" s="166"/>
      <c r="H296" s="167">
        <v>4</v>
      </c>
      <c r="I296" s="13"/>
      <c r="J296" s="13"/>
      <c r="L296" s="129"/>
      <c r="M296" s="134"/>
      <c r="T296" s="135"/>
      <c r="AT296" s="131" t="s">
        <v>130</v>
      </c>
      <c r="AU296" s="131" t="s">
        <v>128</v>
      </c>
      <c r="AV296" s="12" t="s">
        <v>128</v>
      </c>
      <c r="AW296" s="12" t="s">
        <v>30</v>
      </c>
      <c r="AX296" s="12" t="s">
        <v>73</v>
      </c>
      <c r="AY296" s="131" t="s">
        <v>120</v>
      </c>
    </row>
    <row r="297" spans="2:65" s="12" customFormat="1">
      <c r="B297" s="129"/>
      <c r="D297" s="130" t="s">
        <v>130</v>
      </c>
      <c r="E297" s="174" t="s">
        <v>1</v>
      </c>
      <c r="F297" s="165" t="s">
        <v>460</v>
      </c>
      <c r="G297" s="166"/>
      <c r="H297" s="167">
        <v>4</v>
      </c>
      <c r="I297" s="13"/>
      <c r="J297" s="13"/>
      <c r="L297" s="129"/>
      <c r="M297" s="134"/>
      <c r="T297" s="135"/>
      <c r="AT297" s="131" t="s">
        <v>130</v>
      </c>
      <c r="AU297" s="131" t="s">
        <v>128</v>
      </c>
      <c r="AV297" s="12" t="s">
        <v>128</v>
      </c>
      <c r="AW297" s="12" t="s">
        <v>30</v>
      </c>
      <c r="AX297" s="12" t="s">
        <v>73</v>
      </c>
      <c r="AY297" s="131" t="s">
        <v>120</v>
      </c>
    </row>
    <row r="298" spans="2:65" s="13" customFormat="1">
      <c r="B298" s="136"/>
      <c r="D298" s="130" t="s">
        <v>130</v>
      </c>
      <c r="E298" s="174" t="s">
        <v>1</v>
      </c>
      <c r="F298" s="165" t="s">
        <v>143</v>
      </c>
      <c r="G298" s="166"/>
      <c r="H298" s="167">
        <v>8</v>
      </c>
      <c r="L298" s="136"/>
      <c r="M298" s="138"/>
      <c r="T298" s="139"/>
      <c r="AT298" s="137" t="s">
        <v>130</v>
      </c>
      <c r="AU298" s="137" t="s">
        <v>128</v>
      </c>
      <c r="AV298" s="13" t="s">
        <v>127</v>
      </c>
      <c r="AW298" s="13" t="s">
        <v>30</v>
      </c>
      <c r="AX298" s="13" t="s">
        <v>78</v>
      </c>
      <c r="AY298" s="137" t="s">
        <v>120</v>
      </c>
    </row>
    <row r="299" spans="2:65" s="1" customFormat="1" ht="24.2" customHeight="1">
      <c r="B299" s="116"/>
      <c r="C299" s="117" t="s">
        <v>461</v>
      </c>
      <c r="D299" s="117" t="s">
        <v>123</v>
      </c>
      <c r="E299" s="118" t="s">
        <v>462</v>
      </c>
      <c r="F299" s="119" t="s">
        <v>463</v>
      </c>
      <c r="G299" s="120" t="s">
        <v>464</v>
      </c>
      <c r="H299" s="121">
        <v>10.6</v>
      </c>
      <c r="I299" s="153">
        <v>0</v>
      </c>
      <c r="J299" s="153">
        <f>ROUND(I299*H299,2)</f>
        <v>0</v>
      </c>
      <c r="K299" s="122"/>
      <c r="L299" s="28"/>
      <c r="M299" s="123" t="s">
        <v>1</v>
      </c>
      <c r="N299" s="124" t="s">
        <v>39</v>
      </c>
      <c r="O299" s="125">
        <v>1.048</v>
      </c>
      <c r="P299" s="125">
        <f>O299*H299</f>
        <v>11.1088</v>
      </c>
      <c r="Q299" s="125">
        <v>0</v>
      </c>
      <c r="R299" s="125">
        <f>Q299*H299</f>
        <v>0</v>
      </c>
      <c r="S299" s="125">
        <v>0</v>
      </c>
      <c r="T299" s="126">
        <f>S299*H299</f>
        <v>0</v>
      </c>
      <c r="AR299" s="127" t="s">
        <v>139</v>
      </c>
      <c r="AT299" s="127" t="s">
        <v>123</v>
      </c>
      <c r="AU299" s="127" t="s">
        <v>128</v>
      </c>
      <c r="AY299" s="16" t="s">
        <v>120</v>
      </c>
      <c r="BE299" s="128">
        <f>IF(N299="základní",J299,0)</f>
        <v>0</v>
      </c>
      <c r="BF299" s="128">
        <f>IF(N299="snížená",J299,0)</f>
        <v>0</v>
      </c>
      <c r="BG299" s="128">
        <f>IF(N299="zákl. přenesená",J299,0)</f>
        <v>0</v>
      </c>
      <c r="BH299" s="128">
        <f>IF(N299="sníž. přenesená",J299,0)</f>
        <v>0</v>
      </c>
      <c r="BI299" s="128">
        <f>IF(N299="nulová",J299,0)</f>
        <v>0</v>
      </c>
      <c r="BJ299" s="16" t="s">
        <v>128</v>
      </c>
      <c r="BK299" s="128">
        <f>ROUND(I299*H299,2)</f>
        <v>0</v>
      </c>
      <c r="BL299" s="16" t="s">
        <v>139</v>
      </c>
      <c r="BM299" s="127" t="s">
        <v>465</v>
      </c>
    </row>
    <row r="300" spans="2:65" s="12" customFormat="1">
      <c r="B300" s="129"/>
      <c r="D300" s="130" t="s">
        <v>130</v>
      </c>
      <c r="E300" s="174" t="s">
        <v>1</v>
      </c>
      <c r="F300" s="165" t="s">
        <v>466</v>
      </c>
      <c r="G300" s="166"/>
      <c r="H300" s="167">
        <v>5.3</v>
      </c>
      <c r="I300" s="13"/>
      <c r="J300" s="13"/>
      <c r="L300" s="129"/>
      <c r="M300" s="134"/>
      <c r="T300" s="135"/>
      <c r="AT300" s="131" t="s">
        <v>130</v>
      </c>
      <c r="AU300" s="131" t="s">
        <v>128</v>
      </c>
      <c r="AV300" s="12" t="s">
        <v>128</v>
      </c>
      <c r="AW300" s="12" t="s">
        <v>30</v>
      </c>
      <c r="AX300" s="12" t="s">
        <v>73</v>
      </c>
      <c r="AY300" s="131" t="s">
        <v>120</v>
      </c>
    </row>
    <row r="301" spans="2:65" s="12" customFormat="1">
      <c r="B301" s="129"/>
      <c r="D301" s="130" t="s">
        <v>130</v>
      </c>
      <c r="E301" s="174" t="s">
        <v>1</v>
      </c>
      <c r="F301" s="165" t="s">
        <v>467</v>
      </c>
      <c r="G301" s="166"/>
      <c r="H301" s="167">
        <v>5.3</v>
      </c>
      <c r="I301" s="13"/>
      <c r="J301" s="13"/>
      <c r="L301" s="129"/>
      <c r="M301" s="134"/>
      <c r="T301" s="135"/>
      <c r="AT301" s="131" t="s">
        <v>130</v>
      </c>
      <c r="AU301" s="131" t="s">
        <v>128</v>
      </c>
      <c r="AV301" s="12" t="s">
        <v>128</v>
      </c>
      <c r="AW301" s="12" t="s">
        <v>30</v>
      </c>
      <c r="AX301" s="12" t="s">
        <v>73</v>
      </c>
      <c r="AY301" s="131" t="s">
        <v>120</v>
      </c>
    </row>
    <row r="302" spans="2:65" s="13" customFormat="1">
      <c r="B302" s="136"/>
      <c r="D302" s="130" t="s">
        <v>130</v>
      </c>
      <c r="E302" s="174" t="s">
        <v>1</v>
      </c>
      <c r="F302" s="165" t="s">
        <v>143</v>
      </c>
      <c r="G302" s="166"/>
      <c r="H302" s="167">
        <v>10.6</v>
      </c>
      <c r="L302" s="136"/>
      <c r="M302" s="138"/>
      <c r="T302" s="139"/>
      <c r="AT302" s="137" t="s">
        <v>130</v>
      </c>
      <c r="AU302" s="137" t="s">
        <v>128</v>
      </c>
      <c r="AV302" s="13" t="s">
        <v>127</v>
      </c>
      <c r="AW302" s="13" t="s">
        <v>30</v>
      </c>
      <c r="AX302" s="13" t="s">
        <v>78</v>
      </c>
      <c r="AY302" s="137" t="s">
        <v>120</v>
      </c>
    </row>
    <row r="303" spans="2:65" s="1" customFormat="1" ht="24.2" customHeight="1">
      <c r="B303" s="116"/>
      <c r="C303" s="117" t="s">
        <v>468</v>
      </c>
      <c r="D303" s="117" t="s">
        <v>123</v>
      </c>
      <c r="E303" s="118" t="s">
        <v>469</v>
      </c>
      <c r="F303" s="119" t="s">
        <v>470</v>
      </c>
      <c r="G303" s="120" t="s">
        <v>134</v>
      </c>
      <c r="H303" s="121">
        <v>3.6999999999999998E-2</v>
      </c>
      <c r="I303" s="153">
        <v>0</v>
      </c>
      <c r="J303" s="153">
        <f>ROUND(I303*H303,2)</f>
        <v>0</v>
      </c>
      <c r="K303" s="122"/>
      <c r="L303" s="28"/>
      <c r="M303" s="123" t="s">
        <v>1</v>
      </c>
      <c r="N303" s="124" t="s">
        <v>39</v>
      </c>
      <c r="O303" s="125">
        <v>2.2549999999999999</v>
      </c>
      <c r="P303" s="125">
        <f>O303*H303</f>
        <v>8.3434999999999995E-2</v>
      </c>
      <c r="Q303" s="125">
        <v>0</v>
      </c>
      <c r="R303" s="125">
        <f>Q303*H303</f>
        <v>0</v>
      </c>
      <c r="S303" s="125">
        <v>0</v>
      </c>
      <c r="T303" s="126">
        <f>S303*H303</f>
        <v>0</v>
      </c>
      <c r="AR303" s="127" t="s">
        <v>139</v>
      </c>
      <c r="AT303" s="127" t="s">
        <v>123</v>
      </c>
      <c r="AU303" s="127" t="s">
        <v>128</v>
      </c>
      <c r="AY303" s="16" t="s">
        <v>120</v>
      </c>
      <c r="BE303" s="128">
        <f>IF(N303="základní",J303,0)</f>
        <v>0</v>
      </c>
      <c r="BF303" s="128">
        <f>IF(N303="snížená",J303,0)</f>
        <v>0</v>
      </c>
      <c r="BG303" s="128">
        <f>IF(N303="zákl. přenesená",J303,0)</f>
        <v>0</v>
      </c>
      <c r="BH303" s="128">
        <f>IF(N303="sníž. přenesená",J303,0)</f>
        <v>0</v>
      </c>
      <c r="BI303" s="128">
        <f>IF(N303="nulová",J303,0)</f>
        <v>0</v>
      </c>
      <c r="BJ303" s="16" t="s">
        <v>128</v>
      </c>
      <c r="BK303" s="128">
        <f>ROUND(I303*H303,2)</f>
        <v>0</v>
      </c>
      <c r="BL303" s="16" t="s">
        <v>139</v>
      </c>
      <c r="BM303" s="127" t="s">
        <v>471</v>
      </c>
    </row>
    <row r="304" spans="2:65" s="11" customFormat="1" ht="22.9" customHeight="1">
      <c r="B304" s="107"/>
      <c r="D304" s="108" t="s">
        <v>72</v>
      </c>
      <c r="E304" s="168" t="s">
        <v>472</v>
      </c>
      <c r="F304" s="168" t="s">
        <v>473</v>
      </c>
      <c r="G304" s="169"/>
      <c r="H304" s="169"/>
      <c r="I304" s="154"/>
      <c r="J304" s="158">
        <f>BK304</f>
        <v>0</v>
      </c>
      <c r="L304" s="107"/>
      <c r="M304" s="110"/>
      <c r="P304" s="111">
        <f>SUM(P305:P315)</f>
        <v>64.252658999999994</v>
      </c>
      <c r="R304" s="111">
        <f>SUM(R305:R315)</f>
        <v>0.31657999999999997</v>
      </c>
      <c r="T304" s="112">
        <f>SUM(T305:T315)</f>
        <v>0</v>
      </c>
      <c r="AR304" s="108" t="s">
        <v>128</v>
      </c>
      <c r="AT304" s="113" t="s">
        <v>72</v>
      </c>
      <c r="AU304" s="113" t="s">
        <v>78</v>
      </c>
      <c r="AY304" s="108" t="s">
        <v>120</v>
      </c>
      <c r="BK304" s="114">
        <f>SUM(BK305:BK315)</f>
        <v>0</v>
      </c>
    </row>
    <row r="305" spans="2:65" s="1" customFormat="1" ht="24.2" customHeight="1">
      <c r="B305" s="116"/>
      <c r="C305" s="117" t="s">
        <v>474</v>
      </c>
      <c r="D305" s="117" t="s">
        <v>123</v>
      </c>
      <c r="E305" s="118" t="s">
        <v>475</v>
      </c>
      <c r="F305" s="119" t="s">
        <v>476</v>
      </c>
      <c r="G305" s="120" t="s">
        <v>157</v>
      </c>
      <c r="H305" s="121">
        <v>2</v>
      </c>
      <c r="I305" s="153">
        <v>0</v>
      </c>
      <c r="J305" s="153">
        <f>ROUND(I305*H305,2)</f>
        <v>0</v>
      </c>
      <c r="K305" s="122"/>
      <c r="L305" s="28"/>
      <c r="M305" s="123" t="s">
        <v>1</v>
      </c>
      <c r="N305" s="124" t="s">
        <v>39</v>
      </c>
      <c r="O305" s="125">
        <v>16.399999999999999</v>
      </c>
      <c r="P305" s="125">
        <f>O305*H305</f>
        <v>32.799999999999997</v>
      </c>
      <c r="Q305" s="125">
        <v>0</v>
      </c>
      <c r="R305" s="125">
        <f>Q305*H305</f>
        <v>0</v>
      </c>
      <c r="S305" s="125">
        <v>0</v>
      </c>
      <c r="T305" s="126">
        <f>S305*H305</f>
        <v>0</v>
      </c>
      <c r="AR305" s="127" t="s">
        <v>139</v>
      </c>
      <c r="AT305" s="127" t="s">
        <v>123</v>
      </c>
      <c r="AU305" s="127" t="s">
        <v>128</v>
      </c>
      <c r="AY305" s="16" t="s">
        <v>120</v>
      </c>
      <c r="BE305" s="128">
        <f>IF(N305="základní",J305,0)</f>
        <v>0</v>
      </c>
      <c r="BF305" s="128">
        <f>IF(N305="snížená",J305,0)</f>
        <v>0</v>
      </c>
      <c r="BG305" s="128">
        <f>IF(N305="zákl. přenesená",J305,0)</f>
        <v>0</v>
      </c>
      <c r="BH305" s="128">
        <f>IF(N305="sníž. přenesená",J305,0)</f>
        <v>0</v>
      </c>
      <c r="BI305" s="128">
        <f>IF(N305="nulová",J305,0)</f>
        <v>0</v>
      </c>
      <c r="BJ305" s="16" t="s">
        <v>128</v>
      </c>
      <c r="BK305" s="128">
        <f>ROUND(I305*H305,2)</f>
        <v>0</v>
      </c>
      <c r="BL305" s="16" t="s">
        <v>139</v>
      </c>
      <c r="BM305" s="127" t="s">
        <v>477</v>
      </c>
    </row>
    <row r="306" spans="2:65" s="12" customFormat="1">
      <c r="B306" s="129"/>
      <c r="D306" s="130" t="s">
        <v>130</v>
      </c>
      <c r="E306" s="174" t="s">
        <v>1</v>
      </c>
      <c r="F306" s="165" t="s">
        <v>161</v>
      </c>
      <c r="G306" s="166"/>
      <c r="H306" s="167">
        <v>1</v>
      </c>
      <c r="I306" s="13"/>
      <c r="J306" s="13"/>
      <c r="L306" s="129"/>
      <c r="M306" s="134"/>
      <c r="T306" s="135"/>
      <c r="AT306" s="131" t="s">
        <v>130</v>
      </c>
      <c r="AU306" s="131" t="s">
        <v>128</v>
      </c>
      <c r="AV306" s="12" t="s">
        <v>128</v>
      </c>
      <c r="AW306" s="12" t="s">
        <v>30</v>
      </c>
      <c r="AX306" s="12" t="s">
        <v>73</v>
      </c>
      <c r="AY306" s="131" t="s">
        <v>120</v>
      </c>
    </row>
    <row r="307" spans="2:65" s="12" customFormat="1">
      <c r="B307" s="129"/>
      <c r="D307" s="130" t="s">
        <v>130</v>
      </c>
      <c r="E307" s="174" t="s">
        <v>1</v>
      </c>
      <c r="F307" s="165" t="s">
        <v>171</v>
      </c>
      <c r="G307" s="166"/>
      <c r="H307" s="167">
        <v>1</v>
      </c>
      <c r="I307" s="13"/>
      <c r="J307" s="13"/>
      <c r="L307" s="129"/>
      <c r="M307" s="134"/>
      <c r="T307" s="135"/>
      <c r="AT307" s="131" t="s">
        <v>130</v>
      </c>
      <c r="AU307" s="131" t="s">
        <v>128</v>
      </c>
      <c r="AV307" s="12" t="s">
        <v>128</v>
      </c>
      <c r="AW307" s="12" t="s">
        <v>30</v>
      </c>
      <c r="AX307" s="12" t="s">
        <v>73</v>
      </c>
      <c r="AY307" s="131" t="s">
        <v>120</v>
      </c>
    </row>
    <row r="308" spans="2:65" s="13" customFormat="1">
      <c r="B308" s="136"/>
      <c r="D308" s="130" t="s">
        <v>130</v>
      </c>
      <c r="E308" s="174" t="s">
        <v>1</v>
      </c>
      <c r="F308" s="165" t="s">
        <v>143</v>
      </c>
      <c r="G308" s="166"/>
      <c r="H308" s="167">
        <v>2</v>
      </c>
      <c r="L308" s="136"/>
      <c r="M308" s="138"/>
      <c r="T308" s="139"/>
      <c r="AT308" s="137" t="s">
        <v>130</v>
      </c>
      <c r="AU308" s="137" t="s">
        <v>128</v>
      </c>
      <c r="AV308" s="13" t="s">
        <v>127</v>
      </c>
      <c r="AW308" s="13" t="s">
        <v>30</v>
      </c>
      <c r="AX308" s="13" t="s">
        <v>78</v>
      </c>
      <c r="AY308" s="137" t="s">
        <v>120</v>
      </c>
    </row>
    <row r="309" spans="2:65" s="1" customFormat="1" ht="37.9" customHeight="1">
      <c r="B309" s="116"/>
      <c r="C309" s="140" t="s">
        <v>478</v>
      </c>
      <c r="D309" s="140" t="s">
        <v>181</v>
      </c>
      <c r="E309" s="170" t="s">
        <v>479</v>
      </c>
      <c r="F309" s="171" t="s">
        <v>480</v>
      </c>
      <c r="G309" s="172" t="s">
        <v>157</v>
      </c>
      <c r="H309" s="173">
        <v>2</v>
      </c>
      <c r="I309" s="155">
        <v>0</v>
      </c>
      <c r="J309" s="155">
        <f>ROUND(I309*H309,2)</f>
        <v>0</v>
      </c>
      <c r="K309" s="141"/>
      <c r="L309" s="142"/>
      <c r="M309" s="143" t="s">
        <v>1</v>
      </c>
      <c r="N309" s="144" t="s">
        <v>39</v>
      </c>
      <c r="O309" s="125">
        <v>0</v>
      </c>
      <c r="P309" s="125">
        <f>O309*H309</f>
        <v>0</v>
      </c>
      <c r="Q309" s="125">
        <v>3.8289999999999998E-2</v>
      </c>
      <c r="R309" s="125">
        <f>Q309*H309</f>
        <v>7.6579999999999995E-2</v>
      </c>
      <c r="S309" s="125">
        <v>0</v>
      </c>
      <c r="T309" s="126">
        <f>S309*H309</f>
        <v>0</v>
      </c>
      <c r="AR309" s="127" t="s">
        <v>291</v>
      </c>
      <c r="AT309" s="127" t="s">
        <v>181</v>
      </c>
      <c r="AU309" s="127" t="s">
        <v>128</v>
      </c>
      <c r="AY309" s="16" t="s">
        <v>120</v>
      </c>
      <c r="BE309" s="128">
        <f>IF(N309="základní",J309,0)</f>
        <v>0</v>
      </c>
      <c r="BF309" s="128">
        <f>IF(N309="snížená",J309,0)</f>
        <v>0</v>
      </c>
      <c r="BG309" s="128">
        <f>IF(N309="zákl. přenesená",J309,0)</f>
        <v>0</v>
      </c>
      <c r="BH309" s="128">
        <f>IF(N309="sníž. přenesená",J309,0)</f>
        <v>0</v>
      </c>
      <c r="BI309" s="128">
        <f>IF(N309="nulová",J309,0)</f>
        <v>0</v>
      </c>
      <c r="BJ309" s="16" t="s">
        <v>128</v>
      </c>
      <c r="BK309" s="128">
        <f>ROUND(I309*H309,2)</f>
        <v>0</v>
      </c>
      <c r="BL309" s="16" t="s">
        <v>139</v>
      </c>
      <c r="BM309" s="127" t="s">
        <v>481</v>
      </c>
    </row>
    <row r="310" spans="2:65" s="1" customFormat="1" ht="24.2" customHeight="1">
      <c r="B310" s="116"/>
      <c r="C310" s="117" t="s">
        <v>482</v>
      </c>
      <c r="D310" s="117" t="s">
        <v>123</v>
      </c>
      <c r="E310" s="118" t="s">
        <v>483</v>
      </c>
      <c r="F310" s="119" t="s">
        <v>484</v>
      </c>
      <c r="G310" s="120" t="s">
        <v>157</v>
      </c>
      <c r="H310" s="121">
        <v>1</v>
      </c>
      <c r="I310" s="153">
        <v>0</v>
      </c>
      <c r="J310" s="153">
        <f>ROUND(I310*H310,2)</f>
        <v>0</v>
      </c>
      <c r="K310" s="122"/>
      <c r="L310" s="28"/>
      <c r="M310" s="123" t="s">
        <v>1</v>
      </c>
      <c r="N310" s="124" t="s">
        <v>39</v>
      </c>
      <c r="O310" s="125">
        <v>17.399999999999999</v>
      </c>
      <c r="P310" s="125">
        <f>O310*H310</f>
        <v>17.399999999999999</v>
      </c>
      <c r="Q310" s="125">
        <v>0</v>
      </c>
      <c r="R310" s="125">
        <f>Q310*H310</f>
        <v>0</v>
      </c>
      <c r="S310" s="125">
        <v>0</v>
      </c>
      <c r="T310" s="126">
        <f>S310*H310</f>
        <v>0</v>
      </c>
      <c r="AR310" s="127" t="s">
        <v>139</v>
      </c>
      <c r="AT310" s="127" t="s">
        <v>123</v>
      </c>
      <c r="AU310" s="127" t="s">
        <v>128</v>
      </c>
      <c r="AY310" s="16" t="s">
        <v>120</v>
      </c>
      <c r="BE310" s="128">
        <f>IF(N310="základní",J310,0)</f>
        <v>0</v>
      </c>
      <c r="BF310" s="128">
        <f>IF(N310="snížená",J310,0)</f>
        <v>0</v>
      </c>
      <c r="BG310" s="128">
        <f>IF(N310="zákl. přenesená",J310,0)</f>
        <v>0</v>
      </c>
      <c r="BH310" s="128">
        <f>IF(N310="sníž. přenesená",J310,0)</f>
        <v>0</v>
      </c>
      <c r="BI310" s="128">
        <f>IF(N310="nulová",J310,0)</f>
        <v>0</v>
      </c>
      <c r="BJ310" s="16" t="s">
        <v>128</v>
      </c>
      <c r="BK310" s="128">
        <f>ROUND(I310*H310,2)</f>
        <v>0</v>
      </c>
      <c r="BL310" s="16" t="s">
        <v>139</v>
      </c>
      <c r="BM310" s="127" t="s">
        <v>485</v>
      </c>
    </row>
    <row r="311" spans="2:65" s="12" customFormat="1">
      <c r="B311" s="129"/>
      <c r="D311" s="130" t="s">
        <v>130</v>
      </c>
      <c r="E311" s="174" t="s">
        <v>1</v>
      </c>
      <c r="F311" s="165" t="s">
        <v>486</v>
      </c>
      <c r="G311" s="166"/>
      <c r="H311" s="167">
        <v>1</v>
      </c>
      <c r="I311" s="13"/>
      <c r="J311" s="13"/>
      <c r="L311" s="129"/>
      <c r="M311" s="134"/>
      <c r="T311" s="135"/>
      <c r="AT311" s="131" t="s">
        <v>130</v>
      </c>
      <c r="AU311" s="131" t="s">
        <v>128</v>
      </c>
      <c r="AV311" s="12" t="s">
        <v>128</v>
      </c>
      <c r="AW311" s="12" t="s">
        <v>30</v>
      </c>
      <c r="AX311" s="12" t="s">
        <v>78</v>
      </c>
      <c r="AY311" s="131" t="s">
        <v>120</v>
      </c>
    </row>
    <row r="312" spans="2:65" s="1" customFormat="1" ht="37.9" customHeight="1">
      <c r="B312" s="116"/>
      <c r="C312" s="140" t="s">
        <v>487</v>
      </c>
      <c r="D312" s="140" t="s">
        <v>181</v>
      </c>
      <c r="E312" s="170" t="s">
        <v>488</v>
      </c>
      <c r="F312" s="171" t="s">
        <v>489</v>
      </c>
      <c r="G312" s="172" t="s">
        <v>157</v>
      </c>
      <c r="H312" s="173">
        <v>1</v>
      </c>
      <c r="I312" s="155">
        <v>0</v>
      </c>
      <c r="J312" s="155">
        <f>ROUND(I312*H312,2)</f>
        <v>0</v>
      </c>
      <c r="K312" s="141"/>
      <c r="L312" s="142"/>
      <c r="M312" s="143" t="s">
        <v>1</v>
      </c>
      <c r="N312" s="144" t="s">
        <v>39</v>
      </c>
      <c r="O312" s="125">
        <v>0</v>
      </c>
      <c r="P312" s="125">
        <f>O312*H312</f>
        <v>0</v>
      </c>
      <c r="Q312" s="125">
        <v>0.24</v>
      </c>
      <c r="R312" s="125">
        <f>Q312*H312</f>
        <v>0.24</v>
      </c>
      <c r="S312" s="125">
        <v>0</v>
      </c>
      <c r="T312" s="126">
        <f>S312*H312</f>
        <v>0</v>
      </c>
      <c r="AR312" s="127" t="s">
        <v>291</v>
      </c>
      <c r="AT312" s="127" t="s">
        <v>181</v>
      </c>
      <c r="AU312" s="127" t="s">
        <v>128</v>
      </c>
      <c r="AY312" s="16" t="s">
        <v>120</v>
      </c>
      <c r="BE312" s="128">
        <f>IF(N312="základní",J312,0)</f>
        <v>0</v>
      </c>
      <c r="BF312" s="128">
        <f>IF(N312="snížená",J312,0)</f>
        <v>0</v>
      </c>
      <c r="BG312" s="128">
        <f>IF(N312="zákl. přenesená",J312,0)</f>
        <v>0</v>
      </c>
      <c r="BH312" s="128">
        <f>IF(N312="sníž. přenesená",J312,0)</f>
        <v>0</v>
      </c>
      <c r="BI312" s="128">
        <f>IF(N312="nulová",J312,0)</f>
        <v>0</v>
      </c>
      <c r="BJ312" s="16" t="s">
        <v>128</v>
      </c>
      <c r="BK312" s="128">
        <f>ROUND(I312*H312,2)</f>
        <v>0</v>
      </c>
      <c r="BL312" s="16" t="s">
        <v>139</v>
      </c>
      <c r="BM312" s="127" t="s">
        <v>490</v>
      </c>
    </row>
    <row r="313" spans="2:65" s="1" customFormat="1" ht="33" customHeight="1">
      <c r="B313" s="116"/>
      <c r="C313" s="117" t="s">
        <v>491</v>
      </c>
      <c r="D313" s="117" t="s">
        <v>123</v>
      </c>
      <c r="E313" s="118" t="s">
        <v>492</v>
      </c>
      <c r="F313" s="119" t="s">
        <v>493</v>
      </c>
      <c r="G313" s="120" t="s">
        <v>157</v>
      </c>
      <c r="H313" s="121">
        <v>1</v>
      </c>
      <c r="I313" s="153">
        <v>0</v>
      </c>
      <c r="J313" s="153">
        <f>ROUND(I313*H313,2)</f>
        <v>0</v>
      </c>
      <c r="K313" s="122"/>
      <c r="L313" s="28"/>
      <c r="M313" s="123" t="s">
        <v>1</v>
      </c>
      <c r="N313" s="124" t="s">
        <v>39</v>
      </c>
      <c r="O313" s="125">
        <v>12.997999999999999</v>
      </c>
      <c r="P313" s="125">
        <f>O313*H313</f>
        <v>12.997999999999999</v>
      </c>
      <c r="Q313" s="125">
        <v>0</v>
      </c>
      <c r="R313" s="125">
        <f>Q313*H313</f>
        <v>0</v>
      </c>
      <c r="S313" s="125">
        <v>0</v>
      </c>
      <c r="T313" s="126">
        <f>S313*H313</f>
        <v>0</v>
      </c>
      <c r="AR313" s="127" t="s">
        <v>139</v>
      </c>
      <c r="AT313" s="127" t="s">
        <v>123</v>
      </c>
      <c r="AU313" s="127" t="s">
        <v>128</v>
      </c>
      <c r="AY313" s="16" t="s">
        <v>120</v>
      </c>
      <c r="BE313" s="128">
        <f>IF(N313="základní",J313,0)</f>
        <v>0</v>
      </c>
      <c r="BF313" s="128">
        <f>IF(N313="snížená",J313,0)</f>
        <v>0</v>
      </c>
      <c r="BG313" s="128">
        <f>IF(N313="zákl. přenesená",J313,0)</f>
        <v>0</v>
      </c>
      <c r="BH313" s="128">
        <f>IF(N313="sníž. přenesená",J313,0)</f>
        <v>0</v>
      </c>
      <c r="BI313" s="128">
        <f>IF(N313="nulová",J313,0)</f>
        <v>0</v>
      </c>
      <c r="BJ313" s="16" t="s">
        <v>128</v>
      </c>
      <c r="BK313" s="128">
        <f>ROUND(I313*H313,2)</f>
        <v>0</v>
      </c>
      <c r="BL313" s="16" t="s">
        <v>139</v>
      </c>
      <c r="BM313" s="127" t="s">
        <v>494</v>
      </c>
    </row>
    <row r="314" spans="2:65" s="12" customFormat="1">
      <c r="B314" s="129"/>
      <c r="D314" s="130" t="s">
        <v>130</v>
      </c>
      <c r="E314" s="174" t="s">
        <v>1</v>
      </c>
      <c r="F314" s="165" t="s">
        <v>495</v>
      </c>
      <c r="G314" s="166"/>
      <c r="H314" s="167">
        <v>1</v>
      </c>
      <c r="I314" s="13"/>
      <c r="J314" s="13"/>
      <c r="L314" s="129"/>
      <c r="M314" s="134"/>
      <c r="T314" s="135"/>
      <c r="AT314" s="131" t="s">
        <v>130</v>
      </c>
      <c r="AU314" s="131" t="s">
        <v>128</v>
      </c>
      <c r="AV314" s="12" t="s">
        <v>128</v>
      </c>
      <c r="AW314" s="12" t="s">
        <v>30</v>
      </c>
      <c r="AX314" s="12" t="s">
        <v>78</v>
      </c>
      <c r="AY314" s="131" t="s">
        <v>120</v>
      </c>
    </row>
    <row r="315" spans="2:65" s="1" customFormat="1" ht="24.2" customHeight="1">
      <c r="B315" s="116"/>
      <c r="C315" s="117" t="s">
        <v>496</v>
      </c>
      <c r="D315" s="117" t="s">
        <v>123</v>
      </c>
      <c r="E315" s="118" t="s">
        <v>497</v>
      </c>
      <c r="F315" s="119" t="s">
        <v>498</v>
      </c>
      <c r="G315" s="120" t="s">
        <v>134</v>
      </c>
      <c r="H315" s="121">
        <v>0.317</v>
      </c>
      <c r="I315" s="153">
        <v>0</v>
      </c>
      <c r="J315" s="153">
        <f>ROUND(I315*H315,2)</f>
        <v>0</v>
      </c>
      <c r="K315" s="122"/>
      <c r="L315" s="28"/>
      <c r="M315" s="123" t="s">
        <v>1</v>
      </c>
      <c r="N315" s="124" t="s">
        <v>39</v>
      </c>
      <c r="O315" s="125">
        <v>3.327</v>
      </c>
      <c r="P315" s="125">
        <f>O315*H315</f>
        <v>1.054659</v>
      </c>
      <c r="Q315" s="125">
        <v>0</v>
      </c>
      <c r="R315" s="125">
        <f>Q315*H315</f>
        <v>0</v>
      </c>
      <c r="S315" s="125">
        <v>0</v>
      </c>
      <c r="T315" s="126">
        <f>S315*H315</f>
        <v>0</v>
      </c>
      <c r="AR315" s="127" t="s">
        <v>139</v>
      </c>
      <c r="AT315" s="127" t="s">
        <v>123</v>
      </c>
      <c r="AU315" s="127" t="s">
        <v>128</v>
      </c>
      <c r="AY315" s="16" t="s">
        <v>120</v>
      </c>
      <c r="BE315" s="128">
        <f>IF(N315="základní",J315,0)</f>
        <v>0</v>
      </c>
      <c r="BF315" s="128">
        <f>IF(N315="snížená",J315,0)</f>
        <v>0</v>
      </c>
      <c r="BG315" s="128">
        <f>IF(N315="zákl. přenesená",J315,0)</f>
        <v>0</v>
      </c>
      <c r="BH315" s="128">
        <f>IF(N315="sníž. přenesená",J315,0)</f>
        <v>0</v>
      </c>
      <c r="BI315" s="128">
        <f>IF(N315="nulová",J315,0)</f>
        <v>0</v>
      </c>
      <c r="BJ315" s="16" t="s">
        <v>128</v>
      </c>
      <c r="BK315" s="128">
        <f>ROUND(I315*H315,2)</f>
        <v>0</v>
      </c>
      <c r="BL315" s="16" t="s">
        <v>139</v>
      </c>
      <c r="BM315" s="127" t="s">
        <v>499</v>
      </c>
    </row>
    <row r="316" spans="2:65" s="11" customFormat="1" ht="22.9" customHeight="1">
      <c r="B316" s="107"/>
      <c r="D316" s="108" t="s">
        <v>72</v>
      </c>
      <c r="E316" s="168" t="s">
        <v>500</v>
      </c>
      <c r="F316" s="168" t="s">
        <v>501</v>
      </c>
      <c r="G316" s="169"/>
      <c r="H316" s="169"/>
      <c r="I316" s="154"/>
      <c r="J316" s="158">
        <f>BK316</f>
        <v>0</v>
      </c>
      <c r="L316" s="107"/>
      <c r="M316" s="110"/>
      <c r="P316" s="111">
        <f>SUM(P317:P332)</f>
        <v>36.074120000000001</v>
      </c>
      <c r="R316" s="111">
        <f>SUM(R317:R332)</f>
        <v>0.20118501999999999</v>
      </c>
      <c r="T316" s="112">
        <f>SUM(T317:T332)</f>
        <v>0.52338869999999993</v>
      </c>
      <c r="AR316" s="108" t="s">
        <v>128</v>
      </c>
      <c r="AT316" s="113" t="s">
        <v>72</v>
      </c>
      <c r="AU316" s="113" t="s">
        <v>78</v>
      </c>
      <c r="AY316" s="108" t="s">
        <v>120</v>
      </c>
      <c r="BK316" s="114">
        <f>SUM(BK317:BK332)</f>
        <v>0</v>
      </c>
    </row>
    <row r="317" spans="2:65" s="1" customFormat="1" ht="24.2" customHeight="1">
      <c r="B317" s="116"/>
      <c r="C317" s="117" t="s">
        <v>502</v>
      </c>
      <c r="D317" s="117" t="s">
        <v>123</v>
      </c>
      <c r="E317" s="118" t="s">
        <v>503</v>
      </c>
      <c r="F317" s="119" t="s">
        <v>504</v>
      </c>
      <c r="G317" s="120" t="s">
        <v>464</v>
      </c>
      <c r="H317" s="121">
        <v>2</v>
      </c>
      <c r="I317" s="153">
        <v>0</v>
      </c>
      <c r="J317" s="153">
        <f>ROUND(I317*H317,2)</f>
        <v>0</v>
      </c>
      <c r="K317" s="122"/>
      <c r="L317" s="28"/>
      <c r="M317" s="123" t="s">
        <v>1</v>
      </c>
      <c r="N317" s="124" t="s">
        <v>39</v>
      </c>
      <c r="O317" s="125">
        <v>0.20899999999999999</v>
      </c>
      <c r="P317" s="125">
        <f>O317*H317</f>
        <v>0.41799999999999998</v>
      </c>
      <c r="Q317" s="125">
        <v>5.8E-4</v>
      </c>
      <c r="R317" s="125">
        <f>Q317*H317</f>
        <v>1.16E-3</v>
      </c>
      <c r="S317" s="125">
        <v>0</v>
      </c>
      <c r="T317" s="126">
        <f>S317*H317</f>
        <v>0</v>
      </c>
      <c r="AR317" s="127" t="s">
        <v>139</v>
      </c>
      <c r="AT317" s="127" t="s">
        <v>123</v>
      </c>
      <c r="AU317" s="127" t="s">
        <v>128</v>
      </c>
      <c r="AY317" s="16" t="s">
        <v>120</v>
      </c>
      <c r="BE317" s="128">
        <f>IF(N317="základní",J317,0)</f>
        <v>0</v>
      </c>
      <c r="BF317" s="128">
        <f>IF(N317="snížená",J317,0)</f>
        <v>0</v>
      </c>
      <c r="BG317" s="128">
        <f>IF(N317="zákl. přenesená",J317,0)</f>
        <v>0</v>
      </c>
      <c r="BH317" s="128">
        <f>IF(N317="sníž. přenesená",J317,0)</f>
        <v>0</v>
      </c>
      <c r="BI317" s="128">
        <f>IF(N317="nulová",J317,0)</f>
        <v>0</v>
      </c>
      <c r="BJ317" s="16" t="s">
        <v>128</v>
      </c>
      <c r="BK317" s="128">
        <f>ROUND(I317*H317,2)</f>
        <v>0</v>
      </c>
      <c r="BL317" s="16" t="s">
        <v>139</v>
      </c>
      <c r="BM317" s="127" t="s">
        <v>505</v>
      </c>
    </row>
    <row r="318" spans="2:65" s="1" customFormat="1" ht="37.9" customHeight="1">
      <c r="B318" s="116"/>
      <c r="C318" s="140" t="s">
        <v>506</v>
      </c>
      <c r="D318" s="140" t="s">
        <v>181</v>
      </c>
      <c r="E318" s="170" t="s">
        <v>507</v>
      </c>
      <c r="F318" s="171" t="s">
        <v>508</v>
      </c>
      <c r="G318" s="172" t="s">
        <v>126</v>
      </c>
      <c r="H318" s="173">
        <v>0.24</v>
      </c>
      <c r="I318" s="155">
        <v>0</v>
      </c>
      <c r="J318" s="155">
        <f>ROUND(I318*H318,2)</f>
        <v>0</v>
      </c>
      <c r="K318" s="141"/>
      <c r="L318" s="142"/>
      <c r="M318" s="143" t="s">
        <v>1</v>
      </c>
      <c r="N318" s="144" t="s">
        <v>39</v>
      </c>
      <c r="O318" s="125">
        <v>0</v>
      </c>
      <c r="P318" s="125">
        <f>O318*H318</f>
        <v>0</v>
      </c>
      <c r="Q318" s="125">
        <v>1.4200000000000001E-2</v>
      </c>
      <c r="R318" s="125">
        <f>Q318*H318</f>
        <v>3.408E-3</v>
      </c>
      <c r="S318" s="125">
        <v>0</v>
      </c>
      <c r="T318" s="126">
        <f>S318*H318</f>
        <v>0</v>
      </c>
      <c r="AR318" s="127" t="s">
        <v>291</v>
      </c>
      <c r="AT318" s="127" t="s">
        <v>181</v>
      </c>
      <c r="AU318" s="127" t="s">
        <v>128</v>
      </c>
      <c r="AY318" s="16" t="s">
        <v>120</v>
      </c>
      <c r="BE318" s="128">
        <f>IF(N318="základní",J318,0)</f>
        <v>0</v>
      </c>
      <c r="BF318" s="128">
        <f>IF(N318="snížená",J318,0)</f>
        <v>0</v>
      </c>
      <c r="BG318" s="128">
        <f>IF(N318="zákl. přenesená",J318,0)</f>
        <v>0</v>
      </c>
      <c r="BH318" s="128">
        <f>IF(N318="sníž. přenesená",J318,0)</f>
        <v>0</v>
      </c>
      <c r="BI318" s="128">
        <f>IF(N318="nulová",J318,0)</f>
        <v>0</v>
      </c>
      <c r="BJ318" s="16" t="s">
        <v>128</v>
      </c>
      <c r="BK318" s="128">
        <f>ROUND(I318*H318,2)</f>
        <v>0</v>
      </c>
      <c r="BL318" s="16" t="s">
        <v>139</v>
      </c>
      <c r="BM318" s="127" t="s">
        <v>509</v>
      </c>
    </row>
    <row r="319" spans="2:65" s="12" customFormat="1">
      <c r="B319" s="129"/>
      <c r="D319" s="130" t="s">
        <v>130</v>
      </c>
      <c r="E319" s="166"/>
      <c r="F319" s="165" t="s">
        <v>510</v>
      </c>
      <c r="G319" s="166"/>
      <c r="H319" s="167">
        <v>0.24</v>
      </c>
      <c r="I319" s="13"/>
      <c r="J319" s="13"/>
      <c r="L319" s="129"/>
      <c r="M319" s="134"/>
      <c r="T319" s="135"/>
      <c r="AT319" s="131" t="s">
        <v>130</v>
      </c>
      <c r="AU319" s="131" t="s">
        <v>128</v>
      </c>
      <c r="AV319" s="12" t="s">
        <v>128</v>
      </c>
      <c r="AW319" s="12" t="s">
        <v>3</v>
      </c>
      <c r="AX319" s="12" t="s">
        <v>78</v>
      </c>
      <c r="AY319" s="131" t="s">
        <v>120</v>
      </c>
    </row>
    <row r="320" spans="2:65" s="1" customFormat="1" ht="16.5" customHeight="1">
      <c r="B320" s="116"/>
      <c r="C320" s="117" t="s">
        <v>511</v>
      </c>
      <c r="D320" s="117" t="s">
        <v>123</v>
      </c>
      <c r="E320" s="118" t="s">
        <v>512</v>
      </c>
      <c r="F320" s="119" t="s">
        <v>513</v>
      </c>
      <c r="G320" s="120" t="s">
        <v>126</v>
      </c>
      <c r="H320" s="121">
        <v>7.6</v>
      </c>
      <c r="I320" s="153">
        <v>0</v>
      </c>
      <c r="J320" s="153">
        <f>ROUND(I320*H320,2)</f>
        <v>0</v>
      </c>
      <c r="K320" s="122"/>
      <c r="L320" s="28"/>
      <c r="M320" s="123" t="s">
        <v>1</v>
      </c>
      <c r="N320" s="124" t="s">
        <v>39</v>
      </c>
      <c r="O320" s="125">
        <v>0.23899999999999999</v>
      </c>
      <c r="P320" s="125">
        <f>O320*H320</f>
        <v>1.8163999999999998</v>
      </c>
      <c r="Q320" s="125">
        <v>0</v>
      </c>
      <c r="R320" s="125">
        <f>Q320*H320</f>
        <v>0</v>
      </c>
      <c r="S320" s="125">
        <v>3.5299999999999998E-2</v>
      </c>
      <c r="T320" s="126">
        <f>S320*H320</f>
        <v>0.26827999999999996</v>
      </c>
      <c r="AR320" s="127" t="s">
        <v>139</v>
      </c>
      <c r="AT320" s="127" t="s">
        <v>123</v>
      </c>
      <c r="AU320" s="127" t="s">
        <v>128</v>
      </c>
      <c r="AY320" s="16" t="s">
        <v>120</v>
      </c>
      <c r="BE320" s="128">
        <f>IF(N320="základní",J320,0)</f>
        <v>0</v>
      </c>
      <c r="BF320" s="128">
        <f>IF(N320="snížená",J320,0)</f>
        <v>0</v>
      </c>
      <c r="BG320" s="128">
        <f>IF(N320="zákl. přenesená",J320,0)</f>
        <v>0</v>
      </c>
      <c r="BH320" s="128">
        <f>IF(N320="sníž. přenesená",J320,0)</f>
        <v>0</v>
      </c>
      <c r="BI320" s="128">
        <f>IF(N320="nulová",J320,0)</f>
        <v>0</v>
      </c>
      <c r="BJ320" s="16" t="s">
        <v>128</v>
      </c>
      <c r="BK320" s="128">
        <f>ROUND(I320*H320,2)</f>
        <v>0</v>
      </c>
      <c r="BL320" s="16" t="s">
        <v>139</v>
      </c>
      <c r="BM320" s="127" t="s">
        <v>514</v>
      </c>
    </row>
    <row r="321" spans="2:65" s="12" customFormat="1">
      <c r="B321" s="129"/>
      <c r="D321" s="130" t="s">
        <v>130</v>
      </c>
      <c r="E321" s="174" t="s">
        <v>1</v>
      </c>
      <c r="F321" s="165" t="s">
        <v>515</v>
      </c>
      <c r="G321" s="166"/>
      <c r="H321" s="167">
        <v>1.7</v>
      </c>
      <c r="I321" s="13"/>
      <c r="J321" s="13"/>
      <c r="L321" s="129"/>
      <c r="M321" s="134"/>
      <c r="T321" s="135"/>
      <c r="AT321" s="131" t="s">
        <v>130</v>
      </c>
      <c r="AU321" s="131" t="s">
        <v>128</v>
      </c>
      <c r="AV321" s="12" t="s">
        <v>128</v>
      </c>
      <c r="AW321" s="12" t="s">
        <v>30</v>
      </c>
      <c r="AX321" s="12" t="s">
        <v>73</v>
      </c>
      <c r="AY321" s="131" t="s">
        <v>120</v>
      </c>
    </row>
    <row r="322" spans="2:65" s="12" customFormat="1">
      <c r="B322" s="129"/>
      <c r="D322" s="130" t="s">
        <v>130</v>
      </c>
      <c r="E322" s="174" t="s">
        <v>1</v>
      </c>
      <c r="F322" s="165" t="s">
        <v>516</v>
      </c>
      <c r="G322" s="166"/>
      <c r="H322" s="167">
        <v>1.7</v>
      </c>
      <c r="I322" s="13"/>
      <c r="J322" s="13"/>
      <c r="L322" s="129"/>
      <c r="M322" s="134"/>
      <c r="T322" s="135"/>
      <c r="AT322" s="131" t="s">
        <v>130</v>
      </c>
      <c r="AU322" s="131" t="s">
        <v>128</v>
      </c>
      <c r="AV322" s="12" t="s">
        <v>128</v>
      </c>
      <c r="AW322" s="12" t="s">
        <v>30</v>
      </c>
      <c r="AX322" s="12" t="s">
        <v>73</v>
      </c>
      <c r="AY322" s="131" t="s">
        <v>120</v>
      </c>
    </row>
    <row r="323" spans="2:65" s="12" customFormat="1">
      <c r="B323" s="129"/>
      <c r="D323" s="130" t="s">
        <v>130</v>
      </c>
      <c r="E323" s="174" t="s">
        <v>1</v>
      </c>
      <c r="F323" s="165" t="s">
        <v>517</v>
      </c>
      <c r="G323" s="166"/>
      <c r="H323" s="167">
        <v>0.6</v>
      </c>
      <c r="I323" s="13"/>
      <c r="J323" s="13"/>
      <c r="L323" s="129"/>
      <c r="M323" s="134"/>
      <c r="T323" s="135"/>
      <c r="AT323" s="131" t="s">
        <v>130</v>
      </c>
      <c r="AU323" s="131" t="s">
        <v>128</v>
      </c>
      <c r="AV323" s="12" t="s">
        <v>128</v>
      </c>
      <c r="AW323" s="12" t="s">
        <v>30</v>
      </c>
      <c r="AX323" s="12" t="s">
        <v>73</v>
      </c>
      <c r="AY323" s="131" t="s">
        <v>120</v>
      </c>
    </row>
    <row r="324" spans="2:65" s="12" customFormat="1">
      <c r="B324" s="129"/>
      <c r="D324" s="130" t="s">
        <v>130</v>
      </c>
      <c r="E324" s="174" t="s">
        <v>1</v>
      </c>
      <c r="F324" s="165" t="s">
        <v>518</v>
      </c>
      <c r="G324" s="166"/>
      <c r="H324" s="167">
        <v>2.9</v>
      </c>
      <c r="I324" s="13"/>
      <c r="J324" s="13"/>
      <c r="L324" s="129"/>
      <c r="M324" s="134"/>
      <c r="T324" s="135"/>
      <c r="AT324" s="131" t="s">
        <v>130</v>
      </c>
      <c r="AU324" s="131" t="s">
        <v>128</v>
      </c>
      <c r="AV324" s="12" t="s">
        <v>128</v>
      </c>
      <c r="AW324" s="12" t="s">
        <v>30</v>
      </c>
      <c r="AX324" s="12" t="s">
        <v>73</v>
      </c>
      <c r="AY324" s="131" t="s">
        <v>120</v>
      </c>
    </row>
    <row r="325" spans="2:65" s="12" customFormat="1">
      <c r="B325" s="129"/>
      <c r="D325" s="130" t="s">
        <v>130</v>
      </c>
      <c r="E325" s="174" t="s">
        <v>1</v>
      </c>
      <c r="F325" s="165" t="s">
        <v>519</v>
      </c>
      <c r="G325" s="166"/>
      <c r="H325" s="167">
        <v>0.35</v>
      </c>
      <c r="I325" s="13"/>
      <c r="J325" s="13"/>
      <c r="L325" s="129"/>
      <c r="M325" s="134"/>
      <c r="T325" s="135"/>
      <c r="AT325" s="131" t="s">
        <v>130</v>
      </c>
      <c r="AU325" s="131" t="s">
        <v>128</v>
      </c>
      <c r="AV325" s="12" t="s">
        <v>128</v>
      </c>
      <c r="AW325" s="12" t="s">
        <v>30</v>
      </c>
      <c r="AX325" s="12" t="s">
        <v>73</v>
      </c>
      <c r="AY325" s="131" t="s">
        <v>120</v>
      </c>
    </row>
    <row r="326" spans="2:65" s="12" customFormat="1">
      <c r="B326" s="129"/>
      <c r="D326" s="130" t="s">
        <v>130</v>
      </c>
      <c r="E326" s="174" t="s">
        <v>1</v>
      </c>
      <c r="F326" s="165" t="s">
        <v>520</v>
      </c>
      <c r="G326" s="166"/>
      <c r="H326" s="167">
        <v>0.35</v>
      </c>
      <c r="I326" s="13"/>
      <c r="J326" s="13"/>
      <c r="L326" s="129"/>
      <c r="M326" s="134"/>
      <c r="T326" s="135"/>
      <c r="AT326" s="131" t="s">
        <v>130</v>
      </c>
      <c r="AU326" s="131" t="s">
        <v>128</v>
      </c>
      <c r="AV326" s="12" t="s">
        <v>128</v>
      </c>
      <c r="AW326" s="12" t="s">
        <v>30</v>
      </c>
      <c r="AX326" s="12" t="s">
        <v>73</v>
      </c>
      <c r="AY326" s="131" t="s">
        <v>120</v>
      </c>
    </row>
    <row r="327" spans="2:65" s="13" customFormat="1">
      <c r="B327" s="136"/>
      <c r="D327" s="130" t="s">
        <v>130</v>
      </c>
      <c r="E327" s="174" t="s">
        <v>1</v>
      </c>
      <c r="F327" s="165" t="s">
        <v>143</v>
      </c>
      <c r="G327" s="166"/>
      <c r="H327" s="167">
        <v>7.6</v>
      </c>
      <c r="L327" s="136"/>
      <c r="M327" s="138"/>
      <c r="T327" s="139"/>
      <c r="AT327" s="137" t="s">
        <v>130</v>
      </c>
      <c r="AU327" s="137" t="s">
        <v>128</v>
      </c>
      <c r="AV327" s="13" t="s">
        <v>127</v>
      </c>
      <c r="AW327" s="13" t="s">
        <v>30</v>
      </c>
      <c r="AX327" s="13" t="s">
        <v>78</v>
      </c>
      <c r="AY327" s="137" t="s">
        <v>120</v>
      </c>
    </row>
    <row r="328" spans="2:65" s="1" customFormat="1" ht="24.2" customHeight="1">
      <c r="B328" s="116"/>
      <c r="C328" s="117" t="s">
        <v>521</v>
      </c>
      <c r="D328" s="117" t="s">
        <v>123</v>
      </c>
      <c r="E328" s="118" t="s">
        <v>522</v>
      </c>
      <c r="F328" s="119" t="s">
        <v>523</v>
      </c>
      <c r="G328" s="120" t="s">
        <v>157</v>
      </c>
      <c r="H328" s="121">
        <v>364.44099999999997</v>
      </c>
      <c r="I328" s="153">
        <v>0</v>
      </c>
      <c r="J328" s="153">
        <f>ROUND(I328*H328,2)</f>
        <v>0</v>
      </c>
      <c r="K328" s="122"/>
      <c r="L328" s="28"/>
      <c r="M328" s="123" t="s">
        <v>1</v>
      </c>
      <c r="N328" s="124" t="s">
        <v>39</v>
      </c>
      <c r="O328" s="125">
        <v>9.1999999999999998E-2</v>
      </c>
      <c r="P328" s="125">
        <f>O328*H328</f>
        <v>33.528571999999997</v>
      </c>
      <c r="Q328" s="125">
        <v>2.2000000000000001E-4</v>
      </c>
      <c r="R328" s="125">
        <f>Q328*H328</f>
        <v>8.0177020000000002E-2</v>
      </c>
      <c r="S328" s="125">
        <v>6.9999999999999999E-4</v>
      </c>
      <c r="T328" s="126">
        <f>S328*H328</f>
        <v>0.25510869999999997</v>
      </c>
      <c r="AR328" s="127" t="s">
        <v>139</v>
      </c>
      <c r="AT328" s="127" t="s">
        <v>123</v>
      </c>
      <c r="AU328" s="127" t="s">
        <v>128</v>
      </c>
      <c r="AY328" s="16" t="s">
        <v>120</v>
      </c>
      <c r="BE328" s="128">
        <f>IF(N328="základní",J328,0)</f>
        <v>0</v>
      </c>
      <c r="BF328" s="128">
        <f>IF(N328="snížená",J328,0)</f>
        <v>0</v>
      </c>
      <c r="BG328" s="128">
        <f>IF(N328="zákl. přenesená",J328,0)</f>
        <v>0</v>
      </c>
      <c r="BH328" s="128">
        <f>IF(N328="sníž. přenesená",J328,0)</f>
        <v>0</v>
      </c>
      <c r="BI328" s="128">
        <f>IF(N328="nulová",J328,0)</f>
        <v>0</v>
      </c>
      <c r="BJ328" s="16" t="s">
        <v>128</v>
      </c>
      <c r="BK328" s="128">
        <f>ROUND(I328*H328,2)</f>
        <v>0</v>
      </c>
      <c r="BL328" s="16" t="s">
        <v>139</v>
      </c>
      <c r="BM328" s="127" t="s">
        <v>524</v>
      </c>
    </row>
    <row r="329" spans="2:65" s="12" customFormat="1">
      <c r="B329" s="129"/>
      <c r="D329" s="130" t="s">
        <v>130</v>
      </c>
      <c r="E329" s="174" t="s">
        <v>1</v>
      </c>
      <c r="F329" s="165" t="s">
        <v>525</v>
      </c>
      <c r="G329" s="166"/>
      <c r="H329" s="167">
        <v>364.44099999999997</v>
      </c>
      <c r="I329" s="13"/>
      <c r="J329" s="13"/>
      <c r="L329" s="129"/>
      <c r="M329" s="134"/>
      <c r="T329" s="135"/>
      <c r="AT329" s="131" t="s">
        <v>130</v>
      </c>
      <c r="AU329" s="131" t="s">
        <v>128</v>
      </c>
      <c r="AV329" s="12" t="s">
        <v>128</v>
      </c>
      <c r="AW329" s="12" t="s">
        <v>30</v>
      </c>
      <c r="AX329" s="12" t="s">
        <v>78</v>
      </c>
      <c r="AY329" s="131" t="s">
        <v>120</v>
      </c>
    </row>
    <row r="330" spans="2:65" s="1" customFormat="1" ht="37.9" customHeight="1">
      <c r="B330" s="116"/>
      <c r="C330" s="140" t="s">
        <v>526</v>
      </c>
      <c r="D330" s="140" t="s">
        <v>181</v>
      </c>
      <c r="E330" s="170" t="s">
        <v>507</v>
      </c>
      <c r="F330" s="171" t="s">
        <v>508</v>
      </c>
      <c r="G330" s="172" t="s">
        <v>126</v>
      </c>
      <c r="H330" s="173">
        <v>8.1999999999999993</v>
      </c>
      <c r="I330" s="155">
        <v>0</v>
      </c>
      <c r="J330" s="155">
        <f>ROUND(I330*H330,2)</f>
        <v>0</v>
      </c>
      <c r="K330" s="141"/>
      <c r="L330" s="142"/>
      <c r="M330" s="143" t="s">
        <v>1</v>
      </c>
      <c r="N330" s="144" t="s">
        <v>39</v>
      </c>
      <c r="O330" s="125">
        <v>0</v>
      </c>
      <c r="P330" s="125">
        <f>O330*H330</f>
        <v>0</v>
      </c>
      <c r="Q330" s="125">
        <v>1.4200000000000001E-2</v>
      </c>
      <c r="R330" s="125">
        <f>Q330*H330</f>
        <v>0.11644</v>
      </c>
      <c r="S330" s="125">
        <v>0</v>
      </c>
      <c r="T330" s="126">
        <f>S330*H330</f>
        <v>0</v>
      </c>
      <c r="AR330" s="127" t="s">
        <v>291</v>
      </c>
      <c r="AT330" s="127" t="s">
        <v>181</v>
      </c>
      <c r="AU330" s="127" t="s">
        <v>128</v>
      </c>
      <c r="AY330" s="16" t="s">
        <v>120</v>
      </c>
      <c r="BE330" s="128">
        <f>IF(N330="základní",J330,0)</f>
        <v>0</v>
      </c>
      <c r="BF330" s="128">
        <f>IF(N330="snížená",J330,0)</f>
        <v>0</v>
      </c>
      <c r="BG330" s="128">
        <f>IF(N330="zákl. přenesená",J330,0)</f>
        <v>0</v>
      </c>
      <c r="BH330" s="128">
        <f>IF(N330="sníž. přenesená",J330,0)</f>
        <v>0</v>
      </c>
      <c r="BI330" s="128">
        <f>IF(N330="nulová",J330,0)</f>
        <v>0</v>
      </c>
      <c r="BJ330" s="16" t="s">
        <v>128</v>
      </c>
      <c r="BK330" s="128">
        <f>ROUND(I330*H330,2)</f>
        <v>0</v>
      </c>
      <c r="BL330" s="16" t="s">
        <v>139</v>
      </c>
      <c r="BM330" s="127" t="s">
        <v>527</v>
      </c>
    </row>
    <row r="331" spans="2:65" s="12" customFormat="1">
      <c r="B331" s="129"/>
      <c r="D331" s="130" t="s">
        <v>130</v>
      </c>
      <c r="E331" s="174" t="s">
        <v>1</v>
      </c>
      <c r="F331" s="165" t="s">
        <v>528</v>
      </c>
      <c r="G331" s="166"/>
      <c r="H331" s="167">
        <v>8.1999999999999993</v>
      </c>
      <c r="I331" s="13"/>
      <c r="J331" s="13"/>
      <c r="L331" s="129"/>
      <c r="M331" s="134"/>
      <c r="T331" s="135"/>
      <c r="AT331" s="131" t="s">
        <v>130</v>
      </c>
      <c r="AU331" s="131" t="s">
        <v>128</v>
      </c>
      <c r="AV331" s="12" t="s">
        <v>128</v>
      </c>
      <c r="AW331" s="12" t="s">
        <v>30</v>
      </c>
      <c r="AX331" s="12" t="s">
        <v>78</v>
      </c>
      <c r="AY331" s="131" t="s">
        <v>120</v>
      </c>
    </row>
    <row r="332" spans="2:65" s="1" customFormat="1" ht="24.2" customHeight="1">
      <c r="B332" s="116"/>
      <c r="C332" s="117" t="s">
        <v>529</v>
      </c>
      <c r="D332" s="117" t="s">
        <v>123</v>
      </c>
      <c r="E332" s="118" t="s">
        <v>530</v>
      </c>
      <c r="F332" s="119" t="s">
        <v>531</v>
      </c>
      <c r="G332" s="120" t="s">
        <v>134</v>
      </c>
      <c r="H332" s="121">
        <v>0.20100000000000001</v>
      </c>
      <c r="I332" s="153">
        <v>0</v>
      </c>
      <c r="J332" s="153">
        <f>ROUND(I332*H332,2)</f>
        <v>0</v>
      </c>
      <c r="K332" s="122"/>
      <c r="L332" s="28"/>
      <c r="M332" s="123" t="s">
        <v>1</v>
      </c>
      <c r="N332" s="124" t="s">
        <v>39</v>
      </c>
      <c r="O332" s="125">
        <v>1.548</v>
      </c>
      <c r="P332" s="125">
        <f>O332*H332</f>
        <v>0.31114800000000004</v>
      </c>
      <c r="Q332" s="125">
        <v>0</v>
      </c>
      <c r="R332" s="125">
        <f>Q332*H332</f>
        <v>0</v>
      </c>
      <c r="S332" s="125">
        <v>0</v>
      </c>
      <c r="T332" s="126">
        <f>S332*H332</f>
        <v>0</v>
      </c>
      <c r="AR332" s="127" t="s">
        <v>139</v>
      </c>
      <c r="AT332" s="127" t="s">
        <v>123</v>
      </c>
      <c r="AU332" s="127" t="s">
        <v>128</v>
      </c>
      <c r="AY332" s="16" t="s">
        <v>120</v>
      </c>
      <c r="BE332" s="128">
        <f>IF(N332="základní",J332,0)</f>
        <v>0</v>
      </c>
      <c r="BF332" s="128">
        <f>IF(N332="snížená",J332,0)</f>
        <v>0</v>
      </c>
      <c r="BG332" s="128">
        <f>IF(N332="zákl. přenesená",J332,0)</f>
        <v>0</v>
      </c>
      <c r="BH332" s="128">
        <f>IF(N332="sníž. přenesená",J332,0)</f>
        <v>0</v>
      </c>
      <c r="BI332" s="128">
        <f>IF(N332="nulová",J332,0)</f>
        <v>0</v>
      </c>
      <c r="BJ332" s="16" t="s">
        <v>128</v>
      </c>
      <c r="BK332" s="128">
        <f>ROUND(I332*H332,2)</f>
        <v>0</v>
      </c>
      <c r="BL332" s="16" t="s">
        <v>139</v>
      </c>
      <c r="BM332" s="127" t="s">
        <v>532</v>
      </c>
    </row>
    <row r="333" spans="2:65" s="11" customFormat="1" ht="22.9" customHeight="1">
      <c r="B333" s="107"/>
      <c r="D333" s="108" t="s">
        <v>72</v>
      </c>
      <c r="E333" s="168" t="s">
        <v>533</v>
      </c>
      <c r="F333" s="168" t="s">
        <v>534</v>
      </c>
      <c r="G333" s="169"/>
      <c r="H333" s="169"/>
      <c r="I333" s="154"/>
      <c r="J333" s="158">
        <f>BK333</f>
        <v>0</v>
      </c>
      <c r="L333" s="107"/>
      <c r="M333" s="110"/>
      <c r="P333" s="111">
        <f>SUM(P334:P362)</f>
        <v>43.413251000000002</v>
      </c>
      <c r="R333" s="111">
        <f>SUM(R334:R362)</f>
        <v>0.46060719000000006</v>
      </c>
      <c r="T333" s="112">
        <f>SUM(T334:T362)</f>
        <v>0.10245</v>
      </c>
      <c r="AR333" s="108" t="s">
        <v>128</v>
      </c>
      <c r="AT333" s="113" t="s">
        <v>72</v>
      </c>
      <c r="AU333" s="113" t="s">
        <v>78</v>
      </c>
      <c r="AY333" s="108" t="s">
        <v>120</v>
      </c>
      <c r="BK333" s="114">
        <f>SUM(BK334:BK362)</f>
        <v>0</v>
      </c>
    </row>
    <row r="334" spans="2:65" s="1" customFormat="1" ht="24.2" customHeight="1">
      <c r="B334" s="116"/>
      <c r="C334" s="117" t="s">
        <v>535</v>
      </c>
      <c r="D334" s="117" t="s">
        <v>123</v>
      </c>
      <c r="E334" s="118" t="s">
        <v>536</v>
      </c>
      <c r="F334" s="119" t="s">
        <v>537</v>
      </c>
      <c r="G334" s="120" t="s">
        <v>126</v>
      </c>
      <c r="H334" s="121">
        <v>40.700000000000003</v>
      </c>
      <c r="I334" s="153">
        <v>0</v>
      </c>
      <c r="J334" s="153">
        <f>ROUND(I334*H334,2)</f>
        <v>0</v>
      </c>
      <c r="K334" s="122"/>
      <c r="L334" s="28"/>
      <c r="M334" s="123" t="s">
        <v>1</v>
      </c>
      <c r="N334" s="124" t="s">
        <v>39</v>
      </c>
      <c r="O334" s="125">
        <v>3.5000000000000003E-2</v>
      </c>
      <c r="P334" s="125">
        <f>O334*H334</f>
        <v>1.4245000000000003</v>
      </c>
      <c r="Q334" s="125">
        <v>0</v>
      </c>
      <c r="R334" s="125">
        <f>Q334*H334</f>
        <v>0</v>
      </c>
      <c r="S334" s="125">
        <v>0</v>
      </c>
      <c r="T334" s="126">
        <f>S334*H334</f>
        <v>0</v>
      </c>
      <c r="AR334" s="127" t="s">
        <v>139</v>
      </c>
      <c r="AT334" s="127" t="s">
        <v>123</v>
      </c>
      <c r="AU334" s="127" t="s">
        <v>128</v>
      </c>
      <c r="AY334" s="16" t="s">
        <v>120</v>
      </c>
      <c r="BE334" s="128">
        <f>IF(N334="základní",J334,0)</f>
        <v>0</v>
      </c>
      <c r="BF334" s="128">
        <f>IF(N334="snížená",J334,0)</f>
        <v>0</v>
      </c>
      <c r="BG334" s="128">
        <f>IF(N334="zákl. přenesená",J334,0)</f>
        <v>0</v>
      </c>
      <c r="BH334" s="128">
        <f>IF(N334="sníž. přenesená",J334,0)</f>
        <v>0</v>
      </c>
      <c r="BI334" s="128">
        <f>IF(N334="nulová",J334,0)</f>
        <v>0</v>
      </c>
      <c r="BJ334" s="16" t="s">
        <v>128</v>
      </c>
      <c r="BK334" s="128">
        <f>ROUND(I334*H334,2)</f>
        <v>0</v>
      </c>
      <c r="BL334" s="16" t="s">
        <v>139</v>
      </c>
      <c r="BM334" s="127" t="s">
        <v>538</v>
      </c>
    </row>
    <row r="335" spans="2:65" s="12" customFormat="1">
      <c r="B335" s="129"/>
      <c r="D335" s="130" t="s">
        <v>130</v>
      </c>
      <c r="E335" s="174" t="s">
        <v>1</v>
      </c>
      <c r="F335" s="165" t="s">
        <v>539</v>
      </c>
      <c r="G335" s="166"/>
      <c r="H335" s="167">
        <v>40.700000000000003</v>
      </c>
      <c r="I335" s="13"/>
      <c r="J335" s="13"/>
      <c r="L335" s="129"/>
      <c r="M335" s="134"/>
      <c r="T335" s="135"/>
      <c r="AT335" s="131" t="s">
        <v>130</v>
      </c>
      <c r="AU335" s="131" t="s">
        <v>128</v>
      </c>
      <c r="AV335" s="12" t="s">
        <v>128</v>
      </c>
      <c r="AW335" s="12" t="s">
        <v>30</v>
      </c>
      <c r="AX335" s="12" t="s">
        <v>73</v>
      </c>
      <c r="AY335" s="131" t="s">
        <v>120</v>
      </c>
    </row>
    <row r="336" spans="2:65" s="13" customFormat="1">
      <c r="B336" s="136"/>
      <c r="D336" s="130" t="s">
        <v>130</v>
      </c>
      <c r="E336" s="174" t="s">
        <v>1</v>
      </c>
      <c r="F336" s="165" t="s">
        <v>143</v>
      </c>
      <c r="G336" s="166"/>
      <c r="H336" s="167">
        <v>40.700000000000003</v>
      </c>
      <c r="L336" s="136"/>
      <c r="M336" s="138"/>
      <c r="T336" s="139"/>
      <c r="AT336" s="137" t="s">
        <v>130</v>
      </c>
      <c r="AU336" s="137" t="s">
        <v>128</v>
      </c>
      <c r="AV336" s="13" t="s">
        <v>127</v>
      </c>
      <c r="AW336" s="13" t="s">
        <v>30</v>
      </c>
      <c r="AX336" s="13" t="s">
        <v>78</v>
      </c>
      <c r="AY336" s="137" t="s">
        <v>120</v>
      </c>
    </row>
    <row r="337" spans="2:65" s="1" customFormat="1" ht="24.2" customHeight="1">
      <c r="B337" s="116"/>
      <c r="C337" s="117" t="s">
        <v>540</v>
      </c>
      <c r="D337" s="117" t="s">
        <v>123</v>
      </c>
      <c r="E337" s="118" t="s">
        <v>541</v>
      </c>
      <c r="F337" s="119" t="s">
        <v>542</v>
      </c>
      <c r="G337" s="120" t="s">
        <v>126</v>
      </c>
      <c r="H337" s="121">
        <v>40.700000000000003</v>
      </c>
      <c r="I337" s="153">
        <v>0</v>
      </c>
      <c r="J337" s="153">
        <f>ROUND(I337*H337,2)</f>
        <v>0</v>
      </c>
      <c r="K337" s="122"/>
      <c r="L337" s="28"/>
      <c r="M337" s="123" t="s">
        <v>1</v>
      </c>
      <c r="N337" s="124" t="s">
        <v>39</v>
      </c>
      <c r="O337" s="125">
        <v>7.2999999999999995E-2</v>
      </c>
      <c r="P337" s="125">
        <f>O337*H337</f>
        <v>2.9710999999999999</v>
      </c>
      <c r="Q337" s="125">
        <v>0</v>
      </c>
      <c r="R337" s="125">
        <f>Q337*H337</f>
        <v>0</v>
      </c>
      <c r="S337" s="125">
        <v>0</v>
      </c>
      <c r="T337" s="126">
        <f>S337*H337</f>
        <v>0</v>
      </c>
      <c r="AR337" s="127" t="s">
        <v>139</v>
      </c>
      <c r="AT337" s="127" t="s">
        <v>123</v>
      </c>
      <c r="AU337" s="127" t="s">
        <v>128</v>
      </c>
      <c r="AY337" s="16" t="s">
        <v>120</v>
      </c>
      <c r="BE337" s="128">
        <f>IF(N337="základní",J337,0)</f>
        <v>0</v>
      </c>
      <c r="BF337" s="128">
        <f>IF(N337="snížená",J337,0)</f>
        <v>0</v>
      </c>
      <c r="BG337" s="128">
        <f>IF(N337="zákl. přenesená",J337,0)</f>
        <v>0</v>
      </c>
      <c r="BH337" s="128">
        <f>IF(N337="sníž. přenesená",J337,0)</f>
        <v>0</v>
      </c>
      <c r="BI337" s="128">
        <f>IF(N337="nulová",J337,0)</f>
        <v>0</v>
      </c>
      <c r="BJ337" s="16" t="s">
        <v>128</v>
      </c>
      <c r="BK337" s="128">
        <f>ROUND(I337*H337,2)</f>
        <v>0</v>
      </c>
      <c r="BL337" s="16" t="s">
        <v>139</v>
      </c>
      <c r="BM337" s="127" t="s">
        <v>543</v>
      </c>
    </row>
    <row r="338" spans="2:65" s="12" customFormat="1">
      <c r="B338" s="129"/>
      <c r="D338" s="130" t="s">
        <v>130</v>
      </c>
      <c r="E338" s="174" t="s">
        <v>1</v>
      </c>
      <c r="F338" s="165" t="s">
        <v>539</v>
      </c>
      <c r="G338" s="166"/>
      <c r="H338" s="167">
        <v>40.700000000000003</v>
      </c>
      <c r="I338" s="13"/>
      <c r="J338" s="13"/>
      <c r="L338" s="129"/>
      <c r="M338" s="134"/>
      <c r="T338" s="135"/>
      <c r="AT338" s="131" t="s">
        <v>130</v>
      </c>
      <c r="AU338" s="131" t="s">
        <v>128</v>
      </c>
      <c r="AV338" s="12" t="s">
        <v>128</v>
      </c>
      <c r="AW338" s="12" t="s">
        <v>30</v>
      </c>
      <c r="AX338" s="12" t="s">
        <v>78</v>
      </c>
      <c r="AY338" s="131" t="s">
        <v>120</v>
      </c>
    </row>
    <row r="339" spans="2:65" s="1" customFormat="1" ht="16.5" customHeight="1">
      <c r="B339" s="116"/>
      <c r="C339" s="117" t="s">
        <v>544</v>
      </c>
      <c r="D339" s="117" t="s">
        <v>123</v>
      </c>
      <c r="E339" s="118" t="s">
        <v>545</v>
      </c>
      <c r="F339" s="119" t="s">
        <v>546</v>
      </c>
      <c r="G339" s="120" t="s">
        <v>126</v>
      </c>
      <c r="H339" s="121">
        <v>40.700000000000003</v>
      </c>
      <c r="I339" s="153">
        <v>0</v>
      </c>
      <c r="J339" s="153">
        <f>ROUND(I339*H339,2)</f>
        <v>0</v>
      </c>
      <c r="K339" s="122"/>
      <c r="L339" s="28"/>
      <c r="M339" s="123" t="s">
        <v>1</v>
      </c>
      <c r="N339" s="124" t="s">
        <v>39</v>
      </c>
      <c r="O339" s="125">
        <v>2.4E-2</v>
      </c>
      <c r="P339" s="125">
        <f>O339*H339</f>
        <v>0.97680000000000011</v>
      </c>
      <c r="Q339" s="125">
        <v>0</v>
      </c>
      <c r="R339" s="125">
        <f>Q339*H339</f>
        <v>0</v>
      </c>
      <c r="S339" s="125">
        <v>0</v>
      </c>
      <c r="T339" s="126">
        <f>S339*H339</f>
        <v>0</v>
      </c>
      <c r="AR339" s="127" t="s">
        <v>139</v>
      </c>
      <c r="AT339" s="127" t="s">
        <v>123</v>
      </c>
      <c r="AU339" s="127" t="s">
        <v>128</v>
      </c>
      <c r="AY339" s="16" t="s">
        <v>120</v>
      </c>
      <c r="BE339" s="128">
        <f>IF(N339="základní",J339,0)</f>
        <v>0</v>
      </c>
      <c r="BF339" s="128">
        <f>IF(N339="snížená",J339,0)</f>
        <v>0</v>
      </c>
      <c r="BG339" s="128">
        <f>IF(N339="zákl. přenesená",J339,0)</f>
        <v>0</v>
      </c>
      <c r="BH339" s="128">
        <f>IF(N339="sníž. přenesená",J339,0)</f>
        <v>0</v>
      </c>
      <c r="BI339" s="128">
        <f>IF(N339="nulová",J339,0)</f>
        <v>0</v>
      </c>
      <c r="BJ339" s="16" t="s">
        <v>128</v>
      </c>
      <c r="BK339" s="128">
        <f>ROUND(I339*H339,2)</f>
        <v>0</v>
      </c>
      <c r="BL339" s="16" t="s">
        <v>139</v>
      </c>
      <c r="BM339" s="127" t="s">
        <v>547</v>
      </c>
    </row>
    <row r="340" spans="2:65" s="1" customFormat="1" ht="24.2" customHeight="1">
      <c r="B340" s="116"/>
      <c r="C340" s="117" t="s">
        <v>548</v>
      </c>
      <c r="D340" s="117" t="s">
        <v>123</v>
      </c>
      <c r="E340" s="118" t="s">
        <v>549</v>
      </c>
      <c r="F340" s="119" t="s">
        <v>550</v>
      </c>
      <c r="G340" s="120" t="s">
        <v>126</v>
      </c>
      <c r="H340" s="121">
        <v>40.700000000000003</v>
      </c>
      <c r="I340" s="153">
        <v>0</v>
      </c>
      <c r="J340" s="153">
        <f>ROUND(I340*H340,2)</f>
        <v>0</v>
      </c>
      <c r="K340" s="122"/>
      <c r="L340" s="28"/>
      <c r="M340" s="123" t="s">
        <v>1</v>
      </c>
      <c r="N340" s="124" t="s">
        <v>39</v>
      </c>
      <c r="O340" s="125">
        <v>5.8000000000000003E-2</v>
      </c>
      <c r="P340" s="125">
        <f>O340*H340</f>
        <v>2.3606000000000003</v>
      </c>
      <c r="Q340" s="125">
        <v>3.0000000000000001E-5</v>
      </c>
      <c r="R340" s="125">
        <f>Q340*H340</f>
        <v>1.2210000000000001E-3</v>
      </c>
      <c r="S340" s="125">
        <v>0</v>
      </c>
      <c r="T340" s="126">
        <f>S340*H340</f>
        <v>0</v>
      </c>
      <c r="AR340" s="127" t="s">
        <v>139</v>
      </c>
      <c r="AT340" s="127" t="s">
        <v>123</v>
      </c>
      <c r="AU340" s="127" t="s">
        <v>128</v>
      </c>
      <c r="AY340" s="16" t="s">
        <v>120</v>
      </c>
      <c r="BE340" s="128">
        <f>IF(N340="základní",J340,0)</f>
        <v>0</v>
      </c>
      <c r="BF340" s="128">
        <f>IF(N340="snížená",J340,0)</f>
        <v>0</v>
      </c>
      <c r="BG340" s="128">
        <f>IF(N340="zákl. přenesená",J340,0)</f>
        <v>0</v>
      </c>
      <c r="BH340" s="128">
        <f>IF(N340="sníž. přenesená",J340,0)</f>
        <v>0</v>
      </c>
      <c r="BI340" s="128">
        <f>IF(N340="nulová",J340,0)</f>
        <v>0</v>
      </c>
      <c r="BJ340" s="16" t="s">
        <v>128</v>
      </c>
      <c r="BK340" s="128">
        <f>ROUND(I340*H340,2)</f>
        <v>0</v>
      </c>
      <c r="BL340" s="16" t="s">
        <v>139</v>
      </c>
      <c r="BM340" s="127" t="s">
        <v>551</v>
      </c>
    </row>
    <row r="341" spans="2:65" s="1" customFormat="1" ht="24.2" customHeight="1">
      <c r="B341" s="116"/>
      <c r="C341" s="117" t="s">
        <v>552</v>
      </c>
      <c r="D341" s="117" t="s">
        <v>123</v>
      </c>
      <c r="E341" s="118" t="s">
        <v>553</v>
      </c>
      <c r="F341" s="119" t="s">
        <v>554</v>
      </c>
      <c r="G341" s="120" t="s">
        <v>126</v>
      </c>
      <c r="H341" s="121">
        <v>40.700000000000003</v>
      </c>
      <c r="I341" s="153">
        <v>0</v>
      </c>
      <c r="J341" s="153">
        <f>ROUND(I341*H341,2)</f>
        <v>0</v>
      </c>
      <c r="K341" s="122"/>
      <c r="L341" s="28"/>
      <c r="M341" s="123" t="s">
        <v>1</v>
      </c>
      <c r="N341" s="124" t="s">
        <v>39</v>
      </c>
      <c r="O341" s="125">
        <v>0.245</v>
      </c>
      <c r="P341" s="125">
        <f>O341*H341</f>
        <v>9.9715000000000007</v>
      </c>
      <c r="Q341" s="125">
        <v>7.5799999999999999E-3</v>
      </c>
      <c r="R341" s="125">
        <f>Q341*H341</f>
        <v>0.308506</v>
      </c>
      <c r="S341" s="125">
        <v>0</v>
      </c>
      <c r="T341" s="126">
        <f>S341*H341</f>
        <v>0</v>
      </c>
      <c r="AR341" s="127" t="s">
        <v>139</v>
      </c>
      <c r="AT341" s="127" t="s">
        <v>123</v>
      </c>
      <c r="AU341" s="127" t="s">
        <v>128</v>
      </c>
      <c r="AY341" s="16" t="s">
        <v>120</v>
      </c>
      <c r="BE341" s="128">
        <f>IF(N341="základní",J341,0)</f>
        <v>0</v>
      </c>
      <c r="BF341" s="128">
        <f>IF(N341="snížená",J341,0)</f>
        <v>0</v>
      </c>
      <c r="BG341" s="128">
        <f>IF(N341="zákl. přenesená",J341,0)</f>
        <v>0</v>
      </c>
      <c r="BH341" s="128">
        <f>IF(N341="sníž. přenesená",J341,0)</f>
        <v>0</v>
      </c>
      <c r="BI341" s="128">
        <f>IF(N341="nulová",J341,0)</f>
        <v>0</v>
      </c>
      <c r="BJ341" s="16" t="s">
        <v>128</v>
      </c>
      <c r="BK341" s="128">
        <f>ROUND(I341*H341,2)</f>
        <v>0</v>
      </c>
      <c r="BL341" s="16" t="s">
        <v>139</v>
      </c>
      <c r="BM341" s="127" t="s">
        <v>555</v>
      </c>
    </row>
    <row r="342" spans="2:65" s="12" customFormat="1">
      <c r="B342" s="129"/>
      <c r="D342" s="130" t="s">
        <v>130</v>
      </c>
      <c r="E342" s="174" t="s">
        <v>1</v>
      </c>
      <c r="F342" s="165" t="s">
        <v>539</v>
      </c>
      <c r="G342" s="166"/>
      <c r="H342" s="167">
        <v>40.700000000000003</v>
      </c>
      <c r="I342" s="13"/>
      <c r="J342" s="13"/>
      <c r="L342" s="129"/>
      <c r="M342" s="134"/>
      <c r="T342" s="135"/>
      <c r="AT342" s="131" t="s">
        <v>130</v>
      </c>
      <c r="AU342" s="131" t="s">
        <v>128</v>
      </c>
      <c r="AV342" s="12" t="s">
        <v>128</v>
      </c>
      <c r="AW342" s="12" t="s">
        <v>30</v>
      </c>
      <c r="AX342" s="12" t="s">
        <v>73</v>
      </c>
      <c r="AY342" s="131" t="s">
        <v>120</v>
      </c>
    </row>
    <row r="343" spans="2:65" s="13" customFormat="1">
      <c r="B343" s="136"/>
      <c r="D343" s="130" t="s">
        <v>130</v>
      </c>
      <c r="E343" s="174" t="s">
        <v>1</v>
      </c>
      <c r="F343" s="165" t="s">
        <v>143</v>
      </c>
      <c r="G343" s="166"/>
      <c r="H343" s="167">
        <v>40.700000000000003</v>
      </c>
      <c r="L343" s="136"/>
      <c r="M343" s="138"/>
      <c r="T343" s="139"/>
      <c r="AT343" s="137" t="s">
        <v>130</v>
      </c>
      <c r="AU343" s="137" t="s">
        <v>128</v>
      </c>
      <c r="AV343" s="13" t="s">
        <v>127</v>
      </c>
      <c r="AW343" s="13" t="s">
        <v>30</v>
      </c>
      <c r="AX343" s="13" t="s">
        <v>78</v>
      </c>
      <c r="AY343" s="137" t="s">
        <v>120</v>
      </c>
    </row>
    <row r="344" spans="2:65" s="1" customFormat="1" ht="24.2" customHeight="1">
      <c r="B344" s="116"/>
      <c r="C344" s="117" t="s">
        <v>556</v>
      </c>
      <c r="D344" s="117" t="s">
        <v>123</v>
      </c>
      <c r="E344" s="118" t="s">
        <v>557</v>
      </c>
      <c r="F344" s="119" t="s">
        <v>558</v>
      </c>
      <c r="G344" s="120" t="s">
        <v>126</v>
      </c>
      <c r="H344" s="121">
        <v>40.98</v>
      </c>
      <c r="I344" s="153">
        <v>0</v>
      </c>
      <c r="J344" s="153">
        <f>ROUND(I344*H344,2)</f>
        <v>0</v>
      </c>
      <c r="K344" s="122"/>
      <c r="L344" s="28"/>
      <c r="M344" s="123" t="s">
        <v>1</v>
      </c>
      <c r="N344" s="124" t="s">
        <v>39</v>
      </c>
      <c r="O344" s="125">
        <v>0.105</v>
      </c>
      <c r="P344" s="125">
        <f>O344*H344</f>
        <v>4.3028999999999993</v>
      </c>
      <c r="Q344" s="125">
        <v>0</v>
      </c>
      <c r="R344" s="125">
        <f>Q344*H344</f>
        <v>0</v>
      </c>
      <c r="S344" s="125">
        <v>2.5000000000000001E-3</v>
      </c>
      <c r="T344" s="126">
        <f>S344*H344</f>
        <v>0.10245</v>
      </c>
      <c r="AR344" s="127" t="s">
        <v>139</v>
      </c>
      <c r="AT344" s="127" t="s">
        <v>123</v>
      </c>
      <c r="AU344" s="127" t="s">
        <v>128</v>
      </c>
      <c r="AY344" s="16" t="s">
        <v>120</v>
      </c>
      <c r="BE344" s="128">
        <f>IF(N344="základní",J344,0)</f>
        <v>0</v>
      </c>
      <c r="BF344" s="128">
        <f>IF(N344="snížená",J344,0)</f>
        <v>0</v>
      </c>
      <c r="BG344" s="128">
        <f>IF(N344="zákl. přenesená",J344,0)</f>
        <v>0</v>
      </c>
      <c r="BH344" s="128">
        <f>IF(N344="sníž. přenesená",J344,0)</f>
        <v>0</v>
      </c>
      <c r="BI344" s="128">
        <f>IF(N344="nulová",J344,0)</f>
        <v>0</v>
      </c>
      <c r="BJ344" s="16" t="s">
        <v>128</v>
      </c>
      <c r="BK344" s="128">
        <f>ROUND(I344*H344,2)</f>
        <v>0</v>
      </c>
      <c r="BL344" s="16" t="s">
        <v>139</v>
      </c>
      <c r="BM344" s="127" t="s">
        <v>559</v>
      </c>
    </row>
    <row r="345" spans="2:65" s="12" customFormat="1">
      <c r="B345" s="129"/>
      <c r="D345" s="130" t="s">
        <v>130</v>
      </c>
      <c r="E345" s="174" t="s">
        <v>1</v>
      </c>
      <c r="F345" s="165" t="s">
        <v>560</v>
      </c>
      <c r="G345" s="166"/>
      <c r="H345" s="167">
        <v>40.98</v>
      </c>
      <c r="I345" s="13"/>
      <c r="J345" s="13"/>
      <c r="L345" s="129"/>
      <c r="M345" s="134"/>
      <c r="T345" s="135"/>
      <c r="AT345" s="131" t="s">
        <v>130</v>
      </c>
      <c r="AU345" s="131" t="s">
        <v>128</v>
      </c>
      <c r="AV345" s="12" t="s">
        <v>128</v>
      </c>
      <c r="AW345" s="12" t="s">
        <v>30</v>
      </c>
      <c r="AX345" s="12" t="s">
        <v>78</v>
      </c>
      <c r="AY345" s="131" t="s">
        <v>120</v>
      </c>
    </row>
    <row r="346" spans="2:65" s="1" customFormat="1" ht="16.5" customHeight="1">
      <c r="B346" s="116"/>
      <c r="C346" s="117" t="s">
        <v>561</v>
      </c>
      <c r="D346" s="117" t="s">
        <v>123</v>
      </c>
      <c r="E346" s="118" t="s">
        <v>562</v>
      </c>
      <c r="F346" s="119" t="s">
        <v>563</v>
      </c>
      <c r="G346" s="120" t="s">
        <v>126</v>
      </c>
      <c r="H346" s="121">
        <v>40.700000000000003</v>
      </c>
      <c r="I346" s="153">
        <v>0</v>
      </c>
      <c r="J346" s="153">
        <f>ROUND(I346*H346,2)</f>
        <v>0</v>
      </c>
      <c r="K346" s="122"/>
      <c r="L346" s="28"/>
      <c r="M346" s="123" t="s">
        <v>1</v>
      </c>
      <c r="N346" s="124" t="s">
        <v>39</v>
      </c>
      <c r="O346" s="125">
        <v>0.23300000000000001</v>
      </c>
      <c r="P346" s="125">
        <f>O346*H346</f>
        <v>9.4831000000000003</v>
      </c>
      <c r="Q346" s="125">
        <v>2.9999999999999997E-4</v>
      </c>
      <c r="R346" s="125">
        <f>Q346*H346</f>
        <v>1.221E-2</v>
      </c>
      <c r="S346" s="125">
        <v>0</v>
      </c>
      <c r="T346" s="126">
        <f>S346*H346</f>
        <v>0</v>
      </c>
      <c r="AR346" s="127" t="s">
        <v>139</v>
      </c>
      <c r="AT346" s="127" t="s">
        <v>123</v>
      </c>
      <c r="AU346" s="127" t="s">
        <v>128</v>
      </c>
      <c r="AY346" s="16" t="s">
        <v>120</v>
      </c>
      <c r="BE346" s="128">
        <f>IF(N346="základní",J346,0)</f>
        <v>0</v>
      </c>
      <c r="BF346" s="128">
        <f>IF(N346="snížená",J346,0)</f>
        <v>0</v>
      </c>
      <c r="BG346" s="128">
        <f>IF(N346="zákl. přenesená",J346,0)</f>
        <v>0</v>
      </c>
      <c r="BH346" s="128">
        <f>IF(N346="sníž. přenesená",J346,0)</f>
        <v>0</v>
      </c>
      <c r="BI346" s="128">
        <f>IF(N346="nulová",J346,0)</f>
        <v>0</v>
      </c>
      <c r="BJ346" s="16" t="s">
        <v>128</v>
      </c>
      <c r="BK346" s="128">
        <f>ROUND(I346*H346,2)</f>
        <v>0</v>
      </c>
      <c r="BL346" s="16" t="s">
        <v>139</v>
      </c>
      <c r="BM346" s="127" t="s">
        <v>564</v>
      </c>
    </row>
    <row r="347" spans="2:65" s="12" customFormat="1">
      <c r="B347" s="129"/>
      <c r="D347" s="130" t="s">
        <v>130</v>
      </c>
      <c r="E347" s="174" t="s">
        <v>1</v>
      </c>
      <c r="F347" s="165" t="s">
        <v>539</v>
      </c>
      <c r="G347" s="166"/>
      <c r="H347" s="167">
        <v>40.700000000000003</v>
      </c>
      <c r="I347" s="13"/>
      <c r="J347" s="13"/>
      <c r="L347" s="129"/>
      <c r="M347" s="134"/>
      <c r="T347" s="135"/>
      <c r="AT347" s="131" t="s">
        <v>130</v>
      </c>
      <c r="AU347" s="131" t="s">
        <v>128</v>
      </c>
      <c r="AV347" s="12" t="s">
        <v>128</v>
      </c>
      <c r="AW347" s="12" t="s">
        <v>30</v>
      </c>
      <c r="AX347" s="12" t="s">
        <v>73</v>
      </c>
      <c r="AY347" s="131" t="s">
        <v>120</v>
      </c>
    </row>
    <row r="348" spans="2:65" s="13" customFormat="1">
      <c r="B348" s="136"/>
      <c r="D348" s="130" t="s">
        <v>130</v>
      </c>
      <c r="E348" s="174" t="s">
        <v>1</v>
      </c>
      <c r="F348" s="165" t="s">
        <v>143</v>
      </c>
      <c r="G348" s="166"/>
      <c r="H348" s="167">
        <v>40.700000000000003</v>
      </c>
      <c r="L348" s="136"/>
      <c r="M348" s="138"/>
      <c r="T348" s="139"/>
      <c r="AT348" s="137" t="s">
        <v>130</v>
      </c>
      <c r="AU348" s="137" t="s">
        <v>128</v>
      </c>
      <c r="AV348" s="13" t="s">
        <v>127</v>
      </c>
      <c r="AW348" s="13" t="s">
        <v>30</v>
      </c>
      <c r="AX348" s="13" t="s">
        <v>78</v>
      </c>
      <c r="AY348" s="137" t="s">
        <v>120</v>
      </c>
    </row>
    <row r="349" spans="2:65" s="1" customFormat="1" ht="16.5" customHeight="1">
      <c r="B349" s="116"/>
      <c r="C349" s="140" t="s">
        <v>565</v>
      </c>
      <c r="D349" s="140" t="s">
        <v>181</v>
      </c>
      <c r="E349" s="170" t="s">
        <v>566</v>
      </c>
      <c r="F349" s="171" t="s">
        <v>567</v>
      </c>
      <c r="G349" s="172" t="s">
        <v>126</v>
      </c>
      <c r="H349" s="173">
        <v>44.77</v>
      </c>
      <c r="I349" s="155">
        <v>0</v>
      </c>
      <c r="J349" s="155">
        <f>ROUND(I349*H349,2)</f>
        <v>0</v>
      </c>
      <c r="K349" s="141"/>
      <c r="L349" s="142"/>
      <c r="M349" s="143" t="s">
        <v>1</v>
      </c>
      <c r="N349" s="144" t="s">
        <v>39</v>
      </c>
      <c r="O349" s="125">
        <v>0</v>
      </c>
      <c r="P349" s="125">
        <f>O349*H349</f>
        <v>0</v>
      </c>
      <c r="Q349" s="125">
        <v>2.8300000000000001E-3</v>
      </c>
      <c r="R349" s="125">
        <f>Q349*H349</f>
        <v>0.12669910000000001</v>
      </c>
      <c r="S349" s="125">
        <v>0</v>
      </c>
      <c r="T349" s="126">
        <f>S349*H349</f>
        <v>0</v>
      </c>
      <c r="AR349" s="127" t="s">
        <v>291</v>
      </c>
      <c r="AT349" s="127" t="s">
        <v>181</v>
      </c>
      <c r="AU349" s="127" t="s">
        <v>128</v>
      </c>
      <c r="AY349" s="16" t="s">
        <v>120</v>
      </c>
      <c r="BE349" s="128">
        <f>IF(N349="základní",J349,0)</f>
        <v>0</v>
      </c>
      <c r="BF349" s="128">
        <f>IF(N349="snížená",J349,0)</f>
        <v>0</v>
      </c>
      <c r="BG349" s="128">
        <f>IF(N349="zákl. přenesená",J349,0)</f>
        <v>0</v>
      </c>
      <c r="BH349" s="128">
        <f>IF(N349="sníž. přenesená",J349,0)</f>
        <v>0</v>
      </c>
      <c r="BI349" s="128">
        <f>IF(N349="nulová",J349,0)</f>
        <v>0</v>
      </c>
      <c r="BJ349" s="16" t="s">
        <v>128</v>
      </c>
      <c r="BK349" s="128">
        <f>ROUND(I349*H349,2)</f>
        <v>0</v>
      </c>
      <c r="BL349" s="16" t="s">
        <v>139</v>
      </c>
      <c r="BM349" s="127" t="s">
        <v>568</v>
      </c>
    </row>
    <row r="350" spans="2:65" s="12" customFormat="1">
      <c r="B350" s="129"/>
      <c r="D350" s="130" t="s">
        <v>130</v>
      </c>
      <c r="E350" s="166"/>
      <c r="F350" s="165" t="s">
        <v>569</v>
      </c>
      <c r="G350" s="166"/>
      <c r="H350" s="167">
        <v>44.77</v>
      </c>
      <c r="I350" s="13"/>
      <c r="J350" s="13"/>
      <c r="L350" s="129"/>
      <c r="M350" s="134"/>
      <c r="T350" s="135"/>
      <c r="AT350" s="131" t="s">
        <v>130</v>
      </c>
      <c r="AU350" s="131" t="s">
        <v>128</v>
      </c>
      <c r="AV350" s="12" t="s">
        <v>128</v>
      </c>
      <c r="AW350" s="12" t="s">
        <v>3</v>
      </c>
      <c r="AX350" s="12" t="s">
        <v>78</v>
      </c>
      <c r="AY350" s="131" t="s">
        <v>120</v>
      </c>
    </row>
    <row r="351" spans="2:65" s="1" customFormat="1" ht="16.5" customHeight="1">
      <c r="B351" s="116"/>
      <c r="C351" s="117" t="s">
        <v>570</v>
      </c>
      <c r="D351" s="117" t="s">
        <v>123</v>
      </c>
      <c r="E351" s="118" t="s">
        <v>571</v>
      </c>
      <c r="F351" s="119" t="s">
        <v>572</v>
      </c>
      <c r="G351" s="120" t="s">
        <v>464</v>
      </c>
      <c r="H351" s="121">
        <v>45.1</v>
      </c>
      <c r="I351" s="153">
        <v>0</v>
      </c>
      <c r="J351" s="153">
        <f>ROUND(I351*H351,2)</f>
        <v>0</v>
      </c>
      <c r="K351" s="122"/>
      <c r="L351" s="28"/>
      <c r="M351" s="123" t="s">
        <v>1</v>
      </c>
      <c r="N351" s="124" t="s">
        <v>39</v>
      </c>
      <c r="O351" s="125">
        <v>0.25</v>
      </c>
      <c r="P351" s="125">
        <f>O351*H351</f>
        <v>11.275</v>
      </c>
      <c r="Q351" s="125">
        <v>1.0000000000000001E-5</v>
      </c>
      <c r="R351" s="125">
        <f>Q351*H351</f>
        <v>4.5100000000000007E-4</v>
      </c>
      <c r="S351" s="125">
        <v>0</v>
      </c>
      <c r="T351" s="126">
        <f>S351*H351</f>
        <v>0</v>
      </c>
      <c r="AR351" s="127" t="s">
        <v>139</v>
      </c>
      <c r="AT351" s="127" t="s">
        <v>123</v>
      </c>
      <c r="AU351" s="127" t="s">
        <v>128</v>
      </c>
      <c r="AY351" s="16" t="s">
        <v>120</v>
      </c>
      <c r="BE351" s="128">
        <f>IF(N351="základní",J351,0)</f>
        <v>0</v>
      </c>
      <c r="BF351" s="128">
        <f>IF(N351="snížená",J351,0)</f>
        <v>0</v>
      </c>
      <c r="BG351" s="128">
        <f>IF(N351="zákl. přenesená",J351,0)</f>
        <v>0</v>
      </c>
      <c r="BH351" s="128">
        <f>IF(N351="sníž. přenesená",J351,0)</f>
        <v>0</v>
      </c>
      <c r="BI351" s="128">
        <f>IF(N351="nulová",J351,0)</f>
        <v>0</v>
      </c>
      <c r="BJ351" s="16" t="s">
        <v>128</v>
      </c>
      <c r="BK351" s="128">
        <f>ROUND(I351*H351,2)</f>
        <v>0</v>
      </c>
      <c r="BL351" s="16" t="s">
        <v>139</v>
      </c>
      <c r="BM351" s="127" t="s">
        <v>573</v>
      </c>
    </row>
    <row r="352" spans="2:65" s="12" customFormat="1">
      <c r="B352" s="129"/>
      <c r="D352" s="130" t="s">
        <v>130</v>
      </c>
      <c r="E352" s="174" t="s">
        <v>1</v>
      </c>
      <c r="F352" s="165" t="s">
        <v>574</v>
      </c>
      <c r="G352" s="166"/>
      <c r="H352" s="167">
        <v>7.5</v>
      </c>
      <c r="I352" s="13"/>
      <c r="J352" s="13"/>
      <c r="L352" s="129"/>
      <c r="M352" s="134"/>
      <c r="T352" s="135"/>
      <c r="AT352" s="131" t="s">
        <v>130</v>
      </c>
      <c r="AU352" s="131" t="s">
        <v>128</v>
      </c>
      <c r="AV352" s="12" t="s">
        <v>128</v>
      </c>
      <c r="AW352" s="12" t="s">
        <v>30</v>
      </c>
      <c r="AX352" s="12" t="s">
        <v>73</v>
      </c>
      <c r="AY352" s="131" t="s">
        <v>120</v>
      </c>
    </row>
    <row r="353" spans="2:65" s="12" customFormat="1">
      <c r="B353" s="129"/>
      <c r="D353" s="130" t="s">
        <v>130</v>
      </c>
      <c r="E353" s="174" t="s">
        <v>1</v>
      </c>
      <c r="F353" s="165" t="s">
        <v>575</v>
      </c>
      <c r="G353" s="166"/>
      <c r="H353" s="167">
        <v>37.6</v>
      </c>
      <c r="I353" s="13"/>
      <c r="J353" s="13"/>
      <c r="L353" s="129"/>
      <c r="M353" s="134"/>
      <c r="T353" s="135"/>
      <c r="AT353" s="131" t="s">
        <v>130</v>
      </c>
      <c r="AU353" s="131" t="s">
        <v>128</v>
      </c>
      <c r="AV353" s="12" t="s">
        <v>128</v>
      </c>
      <c r="AW353" s="12" t="s">
        <v>30</v>
      </c>
      <c r="AX353" s="12" t="s">
        <v>73</v>
      </c>
      <c r="AY353" s="131" t="s">
        <v>120</v>
      </c>
    </row>
    <row r="354" spans="2:65" s="13" customFormat="1">
      <c r="B354" s="136"/>
      <c r="D354" s="130" t="s">
        <v>130</v>
      </c>
      <c r="E354" s="174" t="s">
        <v>1</v>
      </c>
      <c r="F354" s="165" t="s">
        <v>143</v>
      </c>
      <c r="G354" s="166"/>
      <c r="H354" s="167">
        <v>45.1</v>
      </c>
      <c r="L354" s="136"/>
      <c r="M354" s="138"/>
      <c r="T354" s="139"/>
      <c r="AT354" s="137" t="s">
        <v>130</v>
      </c>
      <c r="AU354" s="137" t="s">
        <v>128</v>
      </c>
      <c r="AV354" s="13" t="s">
        <v>127</v>
      </c>
      <c r="AW354" s="13" t="s">
        <v>30</v>
      </c>
      <c r="AX354" s="13" t="s">
        <v>78</v>
      </c>
      <c r="AY354" s="137" t="s">
        <v>120</v>
      </c>
    </row>
    <row r="355" spans="2:65" s="1" customFormat="1" ht="16.5" customHeight="1">
      <c r="B355" s="116"/>
      <c r="C355" s="140" t="s">
        <v>576</v>
      </c>
      <c r="D355" s="140" t="s">
        <v>181</v>
      </c>
      <c r="E355" s="170" t="s">
        <v>577</v>
      </c>
      <c r="F355" s="171" t="s">
        <v>578</v>
      </c>
      <c r="G355" s="172" t="s">
        <v>464</v>
      </c>
      <c r="H355" s="173">
        <v>38.351999999999997</v>
      </c>
      <c r="I355" s="155">
        <v>0</v>
      </c>
      <c r="J355" s="155">
        <f>ROUND(I355*H355,2)</f>
        <v>0</v>
      </c>
      <c r="K355" s="141"/>
      <c r="L355" s="142"/>
      <c r="M355" s="143" t="s">
        <v>1</v>
      </c>
      <c r="N355" s="144" t="s">
        <v>39</v>
      </c>
      <c r="O355" s="125">
        <v>0</v>
      </c>
      <c r="P355" s="125">
        <f>O355*H355</f>
        <v>0</v>
      </c>
      <c r="Q355" s="125">
        <v>2.2000000000000001E-4</v>
      </c>
      <c r="R355" s="125">
        <f>Q355*H355</f>
        <v>8.4374399999999992E-3</v>
      </c>
      <c r="S355" s="125">
        <v>0</v>
      </c>
      <c r="T355" s="126">
        <f>S355*H355</f>
        <v>0</v>
      </c>
      <c r="AR355" s="127" t="s">
        <v>291</v>
      </c>
      <c r="AT355" s="127" t="s">
        <v>181</v>
      </c>
      <c r="AU355" s="127" t="s">
        <v>128</v>
      </c>
      <c r="AY355" s="16" t="s">
        <v>120</v>
      </c>
      <c r="BE355" s="128">
        <f>IF(N355="základní",J355,0)</f>
        <v>0</v>
      </c>
      <c r="BF355" s="128">
        <f>IF(N355="snížená",J355,0)</f>
        <v>0</v>
      </c>
      <c r="BG355" s="128">
        <f>IF(N355="zákl. přenesená",J355,0)</f>
        <v>0</v>
      </c>
      <c r="BH355" s="128">
        <f>IF(N355="sníž. přenesená",J355,0)</f>
        <v>0</v>
      </c>
      <c r="BI355" s="128">
        <f>IF(N355="nulová",J355,0)</f>
        <v>0</v>
      </c>
      <c r="BJ355" s="16" t="s">
        <v>128</v>
      </c>
      <c r="BK355" s="128">
        <f>ROUND(I355*H355,2)</f>
        <v>0</v>
      </c>
      <c r="BL355" s="16" t="s">
        <v>139</v>
      </c>
      <c r="BM355" s="127" t="s">
        <v>579</v>
      </c>
    </row>
    <row r="356" spans="2:65" s="12" customFormat="1">
      <c r="B356" s="129"/>
      <c r="D356" s="130" t="s">
        <v>130</v>
      </c>
      <c r="E356" s="166"/>
      <c r="F356" s="165" t="s">
        <v>580</v>
      </c>
      <c r="G356" s="166"/>
      <c r="H356" s="167">
        <v>38.351999999999997</v>
      </c>
      <c r="I356" s="13"/>
      <c r="J356" s="13"/>
      <c r="L356" s="129"/>
      <c r="M356" s="134"/>
      <c r="T356" s="135"/>
      <c r="AT356" s="131" t="s">
        <v>130</v>
      </c>
      <c r="AU356" s="131" t="s">
        <v>128</v>
      </c>
      <c r="AV356" s="12" t="s">
        <v>128</v>
      </c>
      <c r="AW356" s="12" t="s">
        <v>3</v>
      </c>
      <c r="AX356" s="12" t="s">
        <v>78</v>
      </c>
      <c r="AY356" s="131" t="s">
        <v>120</v>
      </c>
    </row>
    <row r="357" spans="2:65" s="1" customFormat="1" ht="16.5" customHeight="1">
      <c r="B357" s="116"/>
      <c r="C357" s="140" t="s">
        <v>581</v>
      </c>
      <c r="D357" s="140" t="s">
        <v>181</v>
      </c>
      <c r="E357" s="170" t="s">
        <v>582</v>
      </c>
      <c r="F357" s="171" t="s">
        <v>583</v>
      </c>
      <c r="G357" s="172" t="s">
        <v>464</v>
      </c>
      <c r="H357" s="173">
        <v>7.875</v>
      </c>
      <c r="I357" s="155">
        <v>0</v>
      </c>
      <c r="J357" s="155">
        <f>ROUND(I357*H357,2)</f>
        <v>0</v>
      </c>
      <c r="K357" s="141"/>
      <c r="L357" s="142"/>
      <c r="M357" s="143" t="s">
        <v>1</v>
      </c>
      <c r="N357" s="144" t="s">
        <v>39</v>
      </c>
      <c r="O357" s="125">
        <v>0</v>
      </c>
      <c r="P357" s="125">
        <f>O357*H357</f>
        <v>0</v>
      </c>
      <c r="Q357" s="125">
        <v>3.5E-4</v>
      </c>
      <c r="R357" s="125">
        <f>Q357*H357</f>
        <v>2.75625E-3</v>
      </c>
      <c r="S357" s="125">
        <v>0</v>
      </c>
      <c r="T357" s="126">
        <f>S357*H357</f>
        <v>0</v>
      </c>
      <c r="AR357" s="127" t="s">
        <v>291</v>
      </c>
      <c r="AT357" s="127" t="s">
        <v>181</v>
      </c>
      <c r="AU357" s="127" t="s">
        <v>128</v>
      </c>
      <c r="AY357" s="16" t="s">
        <v>120</v>
      </c>
      <c r="BE357" s="128">
        <f>IF(N357="základní",J357,0)</f>
        <v>0</v>
      </c>
      <c r="BF357" s="128">
        <f>IF(N357="snížená",J357,0)</f>
        <v>0</v>
      </c>
      <c r="BG357" s="128">
        <f>IF(N357="zákl. přenesená",J357,0)</f>
        <v>0</v>
      </c>
      <c r="BH357" s="128">
        <f>IF(N357="sníž. přenesená",J357,0)</f>
        <v>0</v>
      </c>
      <c r="BI357" s="128">
        <f>IF(N357="nulová",J357,0)</f>
        <v>0</v>
      </c>
      <c r="BJ357" s="16" t="s">
        <v>128</v>
      </c>
      <c r="BK357" s="128">
        <f>ROUND(I357*H357,2)</f>
        <v>0</v>
      </c>
      <c r="BL357" s="16" t="s">
        <v>139</v>
      </c>
      <c r="BM357" s="127" t="s">
        <v>584</v>
      </c>
    </row>
    <row r="358" spans="2:65" s="12" customFormat="1">
      <c r="B358" s="129"/>
      <c r="D358" s="130" t="s">
        <v>130</v>
      </c>
      <c r="E358" s="166"/>
      <c r="F358" s="165" t="s">
        <v>585</v>
      </c>
      <c r="G358" s="166"/>
      <c r="H358" s="167">
        <v>7.875</v>
      </c>
      <c r="I358" s="13"/>
      <c r="J358" s="13"/>
      <c r="L358" s="129"/>
      <c r="M358" s="134"/>
      <c r="T358" s="135"/>
      <c r="AT358" s="131" t="s">
        <v>130</v>
      </c>
      <c r="AU358" s="131" t="s">
        <v>128</v>
      </c>
      <c r="AV358" s="12" t="s">
        <v>128</v>
      </c>
      <c r="AW358" s="12" t="s">
        <v>3</v>
      </c>
      <c r="AX358" s="12" t="s">
        <v>78</v>
      </c>
      <c r="AY358" s="131" t="s">
        <v>120</v>
      </c>
    </row>
    <row r="359" spans="2:65" s="1" customFormat="1" ht="16.5" customHeight="1">
      <c r="B359" s="116"/>
      <c r="C359" s="117" t="s">
        <v>586</v>
      </c>
      <c r="D359" s="117" t="s">
        <v>123</v>
      </c>
      <c r="E359" s="118" t="s">
        <v>587</v>
      </c>
      <c r="F359" s="119" t="s">
        <v>588</v>
      </c>
      <c r="G359" s="120" t="s">
        <v>464</v>
      </c>
      <c r="H359" s="121">
        <v>0.8</v>
      </c>
      <c r="I359" s="153">
        <v>0</v>
      </c>
      <c r="J359" s="153">
        <f>ROUND(I359*H359,2)</f>
        <v>0</v>
      </c>
      <c r="K359" s="122"/>
      <c r="L359" s="28"/>
      <c r="M359" s="123" t="s">
        <v>1</v>
      </c>
      <c r="N359" s="124" t="s">
        <v>39</v>
      </c>
      <c r="O359" s="125">
        <v>0.18099999999999999</v>
      </c>
      <c r="P359" s="125">
        <f>O359*H359</f>
        <v>0.14480000000000001</v>
      </c>
      <c r="Q359" s="125">
        <v>0</v>
      </c>
      <c r="R359" s="125">
        <f>Q359*H359</f>
        <v>0</v>
      </c>
      <c r="S359" s="125">
        <v>0</v>
      </c>
      <c r="T359" s="126">
        <f>S359*H359</f>
        <v>0</v>
      </c>
      <c r="AR359" s="127" t="s">
        <v>139</v>
      </c>
      <c r="AT359" s="127" t="s">
        <v>123</v>
      </c>
      <c r="AU359" s="127" t="s">
        <v>128</v>
      </c>
      <c r="AY359" s="16" t="s">
        <v>120</v>
      </c>
      <c r="BE359" s="128">
        <f>IF(N359="základní",J359,0)</f>
        <v>0</v>
      </c>
      <c r="BF359" s="128">
        <f>IF(N359="snížená",J359,0)</f>
        <v>0</v>
      </c>
      <c r="BG359" s="128">
        <f>IF(N359="zákl. přenesená",J359,0)</f>
        <v>0</v>
      </c>
      <c r="BH359" s="128">
        <f>IF(N359="sníž. přenesená",J359,0)</f>
        <v>0</v>
      </c>
      <c r="BI359" s="128">
        <f>IF(N359="nulová",J359,0)</f>
        <v>0</v>
      </c>
      <c r="BJ359" s="16" t="s">
        <v>128</v>
      </c>
      <c r="BK359" s="128">
        <f>ROUND(I359*H359,2)</f>
        <v>0</v>
      </c>
      <c r="BL359" s="16" t="s">
        <v>139</v>
      </c>
      <c r="BM359" s="127" t="s">
        <v>589</v>
      </c>
    </row>
    <row r="360" spans="2:65" s="1" customFormat="1" ht="16.5" customHeight="1">
      <c r="B360" s="116"/>
      <c r="C360" s="140" t="s">
        <v>590</v>
      </c>
      <c r="D360" s="140" t="s">
        <v>181</v>
      </c>
      <c r="E360" s="170" t="s">
        <v>591</v>
      </c>
      <c r="F360" s="171" t="s">
        <v>592</v>
      </c>
      <c r="G360" s="172" t="s">
        <v>464</v>
      </c>
      <c r="H360" s="173">
        <v>0.81599999999999995</v>
      </c>
      <c r="I360" s="155">
        <v>0</v>
      </c>
      <c r="J360" s="155">
        <f>ROUND(I360*H360,2)</f>
        <v>0</v>
      </c>
      <c r="K360" s="141"/>
      <c r="L360" s="142"/>
      <c r="M360" s="143" t="s">
        <v>1</v>
      </c>
      <c r="N360" s="144" t="s">
        <v>39</v>
      </c>
      <c r="O360" s="125">
        <v>0</v>
      </c>
      <c r="P360" s="125">
        <f>O360*H360</f>
        <v>0</v>
      </c>
      <c r="Q360" s="125">
        <v>4.0000000000000002E-4</v>
      </c>
      <c r="R360" s="125">
        <f>Q360*H360</f>
        <v>3.2640000000000002E-4</v>
      </c>
      <c r="S360" s="125">
        <v>0</v>
      </c>
      <c r="T360" s="126">
        <f>S360*H360</f>
        <v>0</v>
      </c>
      <c r="AR360" s="127" t="s">
        <v>291</v>
      </c>
      <c r="AT360" s="127" t="s">
        <v>181</v>
      </c>
      <c r="AU360" s="127" t="s">
        <v>128</v>
      </c>
      <c r="AY360" s="16" t="s">
        <v>120</v>
      </c>
      <c r="BE360" s="128">
        <f>IF(N360="základní",J360,0)</f>
        <v>0</v>
      </c>
      <c r="BF360" s="128">
        <f>IF(N360="snížená",J360,0)</f>
        <v>0</v>
      </c>
      <c r="BG360" s="128">
        <f>IF(N360="zákl. přenesená",J360,0)</f>
        <v>0</v>
      </c>
      <c r="BH360" s="128">
        <f>IF(N360="sníž. přenesená",J360,0)</f>
        <v>0</v>
      </c>
      <c r="BI360" s="128">
        <f>IF(N360="nulová",J360,0)</f>
        <v>0</v>
      </c>
      <c r="BJ360" s="16" t="s">
        <v>128</v>
      </c>
      <c r="BK360" s="128">
        <f>ROUND(I360*H360,2)</f>
        <v>0</v>
      </c>
      <c r="BL360" s="16" t="s">
        <v>139</v>
      </c>
      <c r="BM360" s="127" t="s">
        <v>593</v>
      </c>
    </row>
    <row r="361" spans="2:65" s="12" customFormat="1">
      <c r="B361" s="129"/>
      <c r="D361" s="130" t="s">
        <v>130</v>
      </c>
      <c r="E361" s="166"/>
      <c r="F361" s="165" t="s">
        <v>594</v>
      </c>
      <c r="G361" s="166"/>
      <c r="H361" s="167">
        <v>0.81599999999999995</v>
      </c>
      <c r="I361" s="13"/>
      <c r="J361" s="13"/>
      <c r="L361" s="129"/>
      <c r="M361" s="134"/>
      <c r="T361" s="135"/>
      <c r="AT361" s="131" t="s">
        <v>130</v>
      </c>
      <c r="AU361" s="131" t="s">
        <v>128</v>
      </c>
      <c r="AV361" s="12" t="s">
        <v>128</v>
      </c>
      <c r="AW361" s="12" t="s">
        <v>3</v>
      </c>
      <c r="AX361" s="12" t="s">
        <v>78</v>
      </c>
      <c r="AY361" s="131" t="s">
        <v>120</v>
      </c>
    </row>
    <row r="362" spans="2:65" s="1" customFormat="1" ht="24.2" customHeight="1">
      <c r="B362" s="116"/>
      <c r="C362" s="117" t="s">
        <v>595</v>
      </c>
      <c r="D362" s="117" t="s">
        <v>123</v>
      </c>
      <c r="E362" s="118" t="s">
        <v>596</v>
      </c>
      <c r="F362" s="119" t="s">
        <v>597</v>
      </c>
      <c r="G362" s="120" t="s">
        <v>134</v>
      </c>
      <c r="H362" s="121">
        <v>0.46100000000000002</v>
      </c>
      <c r="I362" s="153">
        <v>0</v>
      </c>
      <c r="J362" s="153">
        <f>ROUND(I362*H362,2)</f>
        <v>0</v>
      </c>
      <c r="K362" s="122"/>
      <c r="L362" s="28"/>
      <c r="M362" s="123" t="s">
        <v>1</v>
      </c>
      <c r="N362" s="124" t="s">
        <v>39</v>
      </c>
      <c r="O362" s="125">
        <v>1.091</v>
      </c>
      <c r="P362" s="125">
        <f>O362*H362</f>
        <v>0.50295100000000004</v>
      </c>
      <c r="Q362" s="125">
        <v>0</v>
      </c>
      <c r="R362" s="125">
        <f>Q362*H362</f>
        <v>0</v>
      </c>
      <c r="S362" s="125">
        <v>0</v>
      </c>
      <c r="T362" s="126">
        <f>S362*H362</f>
        <v>0</v>
      </c>
      <c r="AR362" s="127" t="s">
        <v>139</v>
      </c>
      <c r="AT362" s="127" t="s">
        <v>123</v>
      </c>
      <c r="AU362" s="127" t="s">
        <v>128</v>
      </c>
      <c r="AY362" s="16" t="s">
        <v>120</v>
      </c>
      <c r="BE362" s="128">
        <f>IF(N362="základní",J362,0)</f>
        <v>0</v>
      </c>
      <c r="BF362" s="128">
        <f>IF(N362="snížená",J362,0)</f>
        <v>0</v>
      </c>
      <c r="BG362" s="128">
        <f>IF(N362="zákl. přenesená",J362,0)</f>
        <v>0</v>
      </c>
      <c r="BH362" s="128">
        <f>IF(N362="sníž. přenesená",J362,0)</f>
        <v>0</v>
      </c>
      <c r="BI362" s="128">
        <f>IF(N362="nulová",J362,0)</f>
        <v>0</v>
      </c>
      <c r="BJ362" s="16" t="s">
        <v>128</v>
      </c>
      <c r="BK362" s="128">
        <f>ROUND(I362*H362,2)</f>
        <v>0</v>
      </c>
      <c r="BL362" s="16" t="s">
        <v>139</v>
      </c>
      <c r="BM362" s="127" t="s">
        <v>598</v>
      </c>
    </row>
    <row r="363" spans="2:65" s="11" customFormat="1" ht="22.9" customHeight="1">
      <c r="B363" s="107"/>
      <c r="D363" s="108" t="s">
        <v>72</v>
      </c>
      <c r="E363" s="168" t="s">
        <v>599</v>
      </c>
      <c r="F363" s="168" t="s">
        <v>600</v>
      </c>
      <c r="G363" s="169"/>
      <c r="H363" s="169"/>
      <c r="I363" s="154"/>
      <c r="J363" s="158">
        <f>BK363</f>
        <v>0</v>
      </c>
      <c r="L363" s="107"/>
      <c r="M363" s="110"/>
      <c r="P363" s="111">
        <f>SUM(P364:P378)</f>
        <v>5.4397920000000006</v>
      </c>
      <c r="R363" s="111">
        <f>SUM(R364:R378)</f>
        <v>0.10411200000000001</v>
      </c>
      <c r="T363" s="112">
        <f>SUM(T364:T378)</f>
        <v>0.22303999999999996</v>
      </c>
      <c r="AR363" s="108" t="s">
        <v>128</v>
      </c>
      <c r="AT363" s="113" t="s">
        <v>72</v>
      </c>
      <c r="AU363" s="113" t="s">
        <v>78</v>
      </c>
      <c r="AY363" s="108" t="s">
        <v>120</v>
      </c>
      <c r="BK363" s="114">
        <f>SUM(BK364:BK378)</f>
        <v>0</v>
      </c>
    </row>
    <row r="364" spans="2:65" s="1" customFormat="1" ht="16.5" customHeight="1">
      <c r="B364" s="116"/>
      <c r="C364" s="117" t="s">
        <v>601</v>
      </c>
      <c r="D364" s="117" t="s">
        <v>123</v>
      </c>
      <c r="E364" s="118" t="s">
        <v>602</v>
      </c>
      <c r="F364" s="119" t="s">
        <v>603</v>
      </c>
      <c r="G364" s="120" t="s">
        <v>126</v>
      </c>
      <c r="H364" s="121">
        <v>5.4</v>
      </c>
      <c r="I364" s="153">
        <v>0</v>
      </c>
      <c r="J364" s="153">
        <f>ROUND(I364*H364,2)</f>
        <v>0</v>
      </c>
      <c r="K364" s="122"/>
      <c r="L364" s="28"/>
      <c r="M364" s="123" t="s">
        <v>1</v>
      </c>
      <c r="N364" s="124" t="s">
        <v>39</v>
      </c>
      <c r="O364" s="125">
        <v>4.3999999999999997E-2</v>
      </c>
      <c r="P364" s="125">
        <f>O364*H364</f>
        <v>0.23760000000000001</v>
      </c>
      <c r="Q364" s="125">
        <v>2.9999999999999997E-4</v>
      </c>
      <c r="R364" s="125">
        <f>Q364*H364</f>
        <v>1.6199999999999999E-3</v>
      </c>
      <c r="S364" s="125">
        <v>0</v>
      </c>
      <c r="T364" s="126">
        <f>S364*H364</f>
        <v>0</v>
      </c>
      <c r="AR364" s="127" t="s">
        <v>139</v>
      </c>
      <c r="AT364" s="127" t="s">
        <v>123</v>
      </c>
      <c r="AU364" s="127" t="s">
        <v>128</v>
      </c>
      <c r="AY364" s="16" t="s">
        <v>120</v>
      </c>
      <c r="BE364" s="128">
        <f>IF(N364="základní",J364,0)</f>
        <v>0</v>
      </c>
      <c r="BF364" s="128">
        <f>IF(N364="snížená",J364,0)</f>
        <v>0</v>
      </c>
      <c r="BG364" s="128">
        <f>IF(N364="zákl. přenesená",J364,0)</f>
        <v>0</v>
      </c>
      <c r="BH364" s="128">
        <f>IF(N364="sníž. přenesená",J364,0)</f>
        <v>0</v>
      </c>
      <c r="BI364" s="128">
        <f>IF(N364="nulová",J364,0)</f>
        <v>0</v>
      </c>
      <c r="BJ364" s="16" t="s">
        <v>128</v>
      </c>
      <c r="BK364" s="128">
        <f>ROUND(I364*H364,2)</f>
        <v>0</v>
      </c>
      <c r="BL364" s="16" t="s">
        <v>139</v>
      </c>
      <c r="BM364" s="127" t="s">
        <v>604</v>
      </c>
    </row>
    <row r="365" spans="2:65" s="12" customFormat="1">
      <c r="B365" s="129"/>
      <c r="D365" s="130" t="s">
        <v>130</v>
      </c>
      <c r="E365" s="174" t="s">
        <v>1</v>
      </c>
      <c r="F365" s="165" t="s">
        <v>605</v>
      </c>
      <c r="G365" s="166"/>
      <c r="H365" s="167">
        <v>2.4</v>
      </c>
      <c r="I365" s="13"/>
      <c r="J365" s="13"/>
      <c r="L365" s="129"/>
      <c r="M365" s="134"/>
      <c r="T365" s="135"/>
      <c r="AT365" s="131" t="s">
        <v>130</v>
      </c>
      <c r="AU365" s="131" t="s">
        <v>128</v>
      </c>
      <c r="AV365" s="12" t="s">
        <v>128</v>
      </c>
      <c r="AW365" s="12" t="s">
        <v>30</v>
      </c>
      <c r="AX365" s="12" t="s">
        <v>73</v>
      </c>
      <c r="AY365" s="131" t="s">
        <v>120</v>
      </c>
    </row>
    <row r="366" spans="2:65" s="12" customFormat="1">
      <c r="B366" s="129"/>
      <c r="D366" s="130" t="s">
        <v>130</v>
      </c>
      <c r="E366" s="174" t="s">
        <v>1</v>
      </c>
      <c r="F366" s="165" t="s">
        <v>606</v>
      </c>
      <c r="G366" s="166"/>
      <c r="H366" s="167">
        <v>3</v>
      </c>
      <c r="I366" s="13"/>
      <c r="J366" s="13"/>
      <c r="L366" s="129"/>
      <c r="M366" s="134"/>
      <c r="T366" s="135"/>
      <c r="AT366" s="131" t="s">
        <v>130</v>
      </c>
      <c r="AU366" s="131" t="s">
        <v>128</v>
      </c>
      <c r="AV366" s="12" t="s">
        <v>128</v>
      </c>
      <c r="AW366" s="12" t="s">
        <v>30</v>
      </c>
      <c r="AX366" s="12" t="s">
        <v>73</v>
      </c>
      <c r="AY366" s="131" t="s">
        <v>120</v>
      </c>
    </row>
    <row r="367" spans="2:65" s="13" customFormat="1">
      <c r="B367" s="136"/>
      <c r="D367" s="130" t="s">
        <v>130</v>
      </c>
      <c r="E367" s="174" t="s">
        <v>1</v>
      </c>
      <c r="F367" s="165" t="s">
        <v>143</v>
      </c>
      <c r="G367" s="166"/>
      <c r="H367" s="167">
        <v>5.4</v>
      </c>
      <c r="L367" s="136"/>
      <c r="M367" s="138"/>
      <c r="T367" s="139"/>
      <c r="AT367" s="137" t="s">
        <v>130</v>
      </c>
      <c r="AU367" s="137" t="s">
        <v>128</v>
      </c>
      <c r="AV367" s="13" t="s">
        <v>127</v>
      </c>
      <c r="AW367" s="13" t="s">
        <v>30</v>
      </c>
      <c r="AX367" s="13" t="s">
        <v>78</v>
      </c>
      <c r="AY367" s="137" t="s">
        <v>120</v>
      </c>
    </row>
    <row r="368" spans="2:65" s="1" customFormat="1" ht="24.2" customHeight="1">
      <c r="B368" s="116"/>
      <c r="C368" s="117" t="s">
        <v>607</v>
      </c>
      <c r="D368" s="117" t="s">
        <v>123</v>
      </c>
      <c r="E368" s="118" t="s">
        <v>608</v>
      </c>
      <c r="F368" s="119" t="s">
        <v>609</v>
      </c>
      <c r="G368" s="120" t="s">
        <v>126</v>
      </c>
      <c r="H368" s="121">
        <v>8.1999999999999993</v>
      </c>
      <c r="I368" s="153">
        <v>0</v>
      </c>
      <c r="J368" s="153">
        <f>ROUND(I368*H368,2)</f>
        <v>0</v>
      </c>
      <c r="K368" s="122"/>
      <c r="L368" s="28"/>
      <c r="M368" s="123" t="s">
        <v>1</v>
      </c>
      <c r="N368" s="124" t="s">
        <v>39</v>
      </c>
      <c r="O368" s="125">
        <v>0.192</v>
      </c>
      <c r="P368" s="125">
        <f>O368*H368</f>
        <v>1.5743999999999998</v>
      </c>
      <c r="Q368" s="125">
        <v>0</v>
      </c>
      <c r="R368" s="125">
        <f>Q368*H368</f>
        <v>0</v>
      </c>
      <c r="S368" s="125">
        <v>2.7199999999999998E-2</v>
      </c>
      <c r="T368" s="126">
        <f>S368*H368</f>
        <v>0.22303999999999996</v>
      </c>
      <c r="AR368" s="127" t="s">
        <v>139</v>
      </c>
      <c r="AT368" s="127" t="s">
        <v>123</v>
      </c>
      <c r="AU368" s="127" t="s">
        <v>128</v>
      </c>
      <c r="AY368" s="16" t="s">
        <v>120</v>
      </c>
      <c r="BE368" s="128">
        <f>IF(N368="základní",J368,0)</f>
        <v>0</v>
      </c>
      <c r="BF368" s="128">
        <f>IF(N368="snížená",J368,0)</f>
        <v>0</v>
      </c>
      <c r="BG368" s="128">
        <f>IF(N368="zákl. přenesená",J368,0)</f>
        <v>0</v>
      </c>
      <c r="BH368" s="128">
        <f>IF(N368="sníž. přenesená",J368,0)</f>
        <v>0</v>
      </c>
      <c r="BI368" s="128">
        <f>IF(N368="nulová",J368,0)</f>
        <v>0</v>
      </c>
      <c r="BJ368" s="16" t="s">
        <v>128</v>
      </c>
      <c r="BK368" s="128">
        <f>ROUND(I368*H368,2)</f>
        <v>0</v>
      </c>
      <c r="BL368" s="16" t="s">
        <v>139</v>
      </c>
      <c r="BM368" s="127" t="s">
        <v>610</v>
      </c>
    </row>
    <row r="369" spans="2:65" s="12" customFormat="1">
      <c r="B369" s="129"/>
      <c r="D369" s="130" t="s">
        <v>130</v>
      </c>
      <c r="E369" s="174" t="s">
        <v>1</v>
      </c>
      <c r="F369" s="165" t="s">
        <v>611</v>
      </c>
      <c r="G369" s="166"/>
      <c r="H369" s="167">
        <v>6.2</v>
      </c>
      <c r="I369" s="13"/>
      <c r="J369" s="13"/>
      <c r="L369" s="129"/>
      <c r="M369" s="134"/>
      <c r="T369" s="135"/>
      <c r="AT369" s="131" t="s">
        <v>130</v>
      </c>
      <c r="AU369" s="131" t="s">
        <v>128</v>
      </c>
      <c r="AV369" s="12" t="s">
        <v>128</v>
      </c>
      <c r="AW369" s="12" t="s">
        <v>30</v>
      </c>
      <c r="AX369" s="12" t="s">
        <v>73</v>
      </c>
      <c r="AY369" s="131" t="s">
        <v>120</v>
      </c>
    </row>
    <row r="370" spans="2:65" s="12" customFormat="1">
      <c r="B370" s="129"/>
      <c r="D370" s="130" t="s">
        <v>130</v>
      </c>
      <c r="E370" s="174" t="s">
        <v>1</v>
      </c>
      <c r="F370" s="165" t="s">
        <v>285</v>
      </c>
      <c r="G370" s="166"/>
      <c r="H370" s="167">
        <v>2</v>
      </c>
      <c r="I370" s="13"/>
      <c r="J370" s="13"/>
      <c r="L370" s="129"/>
      <c r="M370" s="134"/>
      <c r="T370" s="135"/>
      <c r="AT370" s="131" t="s">
        <v>130</v>
      </c>
      <c r="AU370" s="131" t="s">
        <v>128</v>
      </c>
      <c r="AV370" s="12" t="s">
        <v>128</v>
      </c>
      <c r="AW370" s="12" t="s">
        <v>30</v>
      </c>
      <c r="AX370" s="12" t="s">
        <v>73</v>
      </c>
      <c r="AY370" s="131" t="s">
        <v>120</v>
      </c>
    </row>
    <row r="371" spans="2:65" s="13" customFormat="1">
      <c r="B371" s="136"/>
      <c r="D371" s="130" t="s">
        <v>130</v>
      </c>
      <c r="E371" s="174" t="s">
        <v>1</v>
      </c>
      <c r="F371" s="165" t="s">
        <v>143</v>
      </c>
      <c r="G371" s="166"/>
      <c r="H371" s="167">
        <v>8.1999999999999993</v>
      </c>
      <c r="L371" s="136"/>
      <c r="M371" s="138"/>
      <c r="T371" s="139"/>
      <c r="AT371" s="137" t="s">
        <v>130</v>
      </c>
      <c r="AU371" s="137" t="s">
        <v>128</v>
      </c>
      <c r="AV371" s="13" t="s">
        <v>127</v>
      </c>
      <c r="AW371" s="13" t="s">
        <v>30</v>
      </c>
      <c r="AX371" s="13" t="s">
        <v>78</v>
      </c>
      <c r="AY371" s="137" t="s">
        <v>120</v>
      </c>
    </row>
    <row r="372" spans="2:65" s="1" customFormat="1" ht="33" customHeight="1">
      <c r="B372" s="116"/>
      <c r="C372" s="117" t="s">
        <v>612</v>
      </c>
      <c r="D372" s="117" t="s">
        <v>123</v>
      </c>
      <c r="E372" s="118" t="s">
        <v>613</v>
      </c>
      <c r="F372" s="119" t="s">
        <v>614</v>
      </c>
      <c r="G372" s="120" t="s">
        <v>126</v>
      </c>
      <c r="H372" s="121">
        <v>5.4</v>
      </c>
      <c r="I372" s="153">
        <v>0</v>
      </c>
      <c r="J372" s="153">
        <f>ROUND(I372*H372,2)</f>
        <v>0</v>
      </c>
      <c r="K372" s="122"/>
      <c r="L372" s="28"/>
      <c r="M372" s="123" t="s">
        <v>1</v>
      </c>
      <c r="N372" s="124" t="s">
        <v>39</v>
      </c>
      <c r="O372" s="125">
        <v>0.64200000000000002</v>
      </c>
      <c r="P372" s="125">
        <f>O372*H372</f>
        <v>3.4668000000000001</v>
      </c>
      <c r="Q372" s="125">
        <v>6.0000000000000001E-3</v>
      </c>
      <c r="R372" s="125">
        <f>Q372*H372</f>
        <v>3.2400000000000005E-2</v>
      </c>
      <c r="S372" s="125">
        <v>0</v>
      </c>
      <c r="T372" s="126">
        <f>S372*H372</f>
        <v>0</v>
      </c>
      <c r="AR372" s="127" t="s">
        <v>139</v>
      </c>
      <c r="AT372" s="127" t="s">
        <v>123</v>
      </c>
      <c r="AU372" s="127" t="s">
        <v>128</v>
      </c>
      <c r="AY372" s="16" t="s">
        <v>120</v>
      </c>
      <c r="BE372" s="128">
        <f>IF(N372="základní",J372,0)</f>
        <v>0</v>
      </c>
      <c r="BF372" s="128">
        <f>IF(N372="snížená",J372,0)</f>
        <v>0</v>
      </c>
      <c r="BG372" s="128">
        <f>IF(N372="zákl. přenesená",J372,0)</f>
        <v>0</v>
      </c>
      <c r="BH372" s="128">
        <f>IF(N372="sníž. přenesená",J372,0)</f>
        <v>0</v>
      </c>
      <c r="BI372" s="128">
        <f>IF(N372="nulová",J372,0)</f>
        <v>0</v>
      </c>
      <c r="BJ372" s="16" t="s">
        <v>128</v>
      </c>
      <c r="BK372" s="128">
        <f>ROUND(I372*H372,2)</f>
        <v>0</v>
      </c>
      <c r="BL372" s="16" t="s">
        <v>139</v>
      </c>
      <c r="BM372" s="127" t="s">
        <v>615</v>
      </c>
    </row>
    <row r="373" spans="2:65" s="12" customFormat="1">
      <c r="B373" s="129"/>
      <c r="D373" s="130" t="s">
        <v>130</v>
      </c>
      <c r="E373" s="174" t="s">
        <v>1</v>
      </c>
      <c r="F373" s="165" t="s">
        <v>605</v>
      </c>
      <c r="G373" s="166"/>
      <c r="H373" s="167">
        <v>2.4</v>
      </c>
      <c r="I373" s="13"/>
      <c r="J373" s="13"/>
      <c r="L373" s="129"/>
      <c r="M373" s="134"/>
      <c r="T373" s="135"/>
      <c r="AT373" s="131" t="s">
        <v>130</v>
      </c>
      <c r="AU373" s="131" t="s">
        <v>128</v>
      </c>
      <c r="AV373" s="12" t="s">
        <v>128</v>
      </c>
      <c r="AW373" s="12" t="s">
        <v>30</v>
      </c>
      <c r="AX373" s="12" t="s">
        <v>73</v>
      </c>
      <c r="AY373" s="131" t="s">
        <v>120</v>
      </c>
    </row>
    <row r="374" spans="2:65" s="12" customFormat="1">
      <c r="B374" s="129"/>
      <c r="D374" s="130" t="s">
        <v>130</v>
      </c>
      <c r="E374" s="174" t="s">
        <v>1</v>
      </c>
      <c r="F374" s="165" t="s">
        <v>606</v>
      </c>
      <c r="G374" s="166"/>
      <c r="H374" s="167">
        <v>3</v>
      </c>
      <c r="I374" s="13"/>
      <c r="J374" s="13"/>
      <c r="L374" s="129"/>
      <c r="M374" s="134"/>
      <c r="T374" s="135"/>
      <c r="AT374" s="131" t="s">
        <v>130</v>
      </c>
      <c r="AU374" s="131" t="s">
        <v>128</v>
      </c>
      <c r="AV374" s="12" t="s">
        <v>128</v>
      </c>
      <c r="AW374" s="12" t="s">
        <v>30</v>
      </c>
      <c r="AX374" s="12" t="s">
        <v>73</v>
      </c>
      <c r="AY374" s="131" t="s">
        <v>120</v>
      </c>
    </row>
    <row r="375" spans="2:65" s="13" customFormat="1">
      <c r="B375" s="136"/>
      <c r="D375" s="130" t="s">
        <v>130</v>
      </c>
      <c r="E375" s="174" t="s">
        <v>1</v>
      </c>
      <c r="F375" s="165" t="s">
        <v>143</v>
      </c>
      <c r="G375" s="166"/>
      <c r="H375" s="167">
        <v>5.4</v>
      </c>
      <c r="L375" s="136"/>
      <c r="M375" s="138"/>
      <c r="T375" s="139"/>
      <c r="AT375" s="137" t="s">
        <v>130</v>
      </c>
      <c r="AU375" s="137" t="s">
        <v>128</v>
      </c>
      <c r="AV375" s="13" t="s">
        <v>127</v>
      </c>
      <c r="AW375" s="13" t="s">
        <v>30</v>
      </c>
      <c r="AX375" s="13" t="s">
        <v>78</v>
      </c>
      <c r="AY375" s="137" t="s">
        <v>120</v>
      </c>
    </row>
    <row r="376" spans="2:65" s="1" customFormat="1" ht="16.5" customHeight="1">
      <c r="B376" s="116"/>
      <c r="C376" s="140" t="s">
        <v>616</v>
      </c>
      <c r="D376" s="140" t="s">
        <v>181</v>
      </c>
      <c r="E376" s="170" t="s">
        <v>617</v>
      </c>
      <c r="F376" s="171" t="s">
        <v>618</v>
      </c>
      <c r="G376" s="172" t="s">
        <v>126</v>
      </c>
      <c r="H376" s="173">
        <v>5.94</v>
      </c>
      <c r="I376" s="155">
        <v>0</v>
      </c>
      <c r="J376" s="155">
        <f>ROUND(I376*H376,2)</f>
        <v>0</v>
      </c>
      <c r="K376" s="141"/>
      <c r="L376" s="142"/>
      <c r="M376" s="143" t="s">
        <v>1</v>
      </c>
      <c r="N376" s="144" t="s">
        <v>39</v>
      </c>
      <c r="O376" s="125">
        <v>0</v>
      </c>
      <c r="P376" s="125">
        <f>O376*H376</f>
        <v>0</v>
      </c>
      <c r="Q376" s="125">
        <v>1.18E-2</v>
      </c>
      <c r="R376" s="125">
        <f>Q376*H376</f>
        <v>7.0092000000000002E-2</v>
      </c>
      <c r="S376" s="125">
        <v>0</v>
      </c>
      <c r="T376" s="126">
        <f>S376*H376</f>
        <v>0</v>
      </c>
      <c r="AR376" s="127" t="s">
        <v>291</v>
      </c>
      <c r="AT376" s="127" t="s">
        <v>181</v>
      </c>
      <c r="AU376" s="127" t="s">
        <v>128</v>
      </c>
      <c r="AY376" s="16" t="s">
        <v>120</v>
      </c>
      <c r="BE376" s="128">
        <f>IF(N376="základní",J376,0)</f>
        <v>0</v>
      </c>
      <c r="BF376" s="128">
        <f>IF(N376="snížená",J376,0)</f>
        <v>0</v>
      </c>
      <c r="BG376" s="128">
        <f>IF(N376="zákl. přenesená",J376,0)</f>
        <v>0</v>
      </c>
      <c r="BH376" s="128">
        <f>IF(N376="sníž. přenesená",J376,0)</f>
        <v>0</v>
      </c>
      <c r="BI376" s="128">
        <f>IF(N376="nulová",J376,0)</f>
        <v>0</v>
      </c>
      <c r="BJ376" s="16" t="s">
        <v>128</v>
      </c>
      <c r="BK376" s="128">
        <f>ROUND(I376*H376,2)</f>
        <v>0</v>
      </c>
      <c r="BL376" s="16" t="s">
        <v>139</v>
      </c>
      <c r="BM376" s="127" t="s">
        <v>619</v>
      </c>
    </row>
    <row r="377" spans="2:65" s="12" customFormat="1">
      <c r="B377" s="129"/>
      <c r="D377" s="130" t="s">
        <v>130</v>
      </c>
      <c r="E377" s="166"/>
      <c r="F377" s="165" t="s">
        <v>620</v>
      </c>
      <c r="G377" s="166"/>
      <c r="H377" s="167">
        <v>5.94</v>
      </c>
      <c r="I377" s="13"/>
      <c r="J377" s="13"/>
      <c r="L377" s="129"/>
      <c r="M377" s="134"/>
      <c r="T377" s="135"/>
      <c r="AT377" s="131" t="s">
        <v>130</v>
      </c>
      <c r="AU377" s="131" t="s">
        <v>128</v>
      </c>
      <c r="AV377" s="12" t="s">
        <v>128</v>
      </c>
      <c r="AW377" s="12" t="s">
        <v>3</v>
      </c>
      <c r="AX377" s="12" t="s">
        <v>78</v>
      </c>
      <c r="AY377" s="131" t="s">
        <v>120</v>
      </c>
    </row>
    <row r="378" spans="2:65" s="1" customFormat="1" ht="24.2" customHeight="1">
      <c r="B378" s="116"/>
      <c r="C378" s="117" t="s">
        <v>621</v>
      </c>
      <c r="D378" s="117" t="s">
        <v>123</v>
      </c>
      <c r="E378" s="118" t="s">
        <v>622</v>
      </c>
      <c r="F378" s="119" t="s">
        <v>623</v>
      </c>
      <c r="G378" s="120" t="s">
        <v>134</v>
      </c>
      <c r="H378" s="121">
        <v>0.104</v>
      </c>
      <c r="I378" s="153">
        <v>0</v>
      </c>
      <c r="J378" s="153">
        <f>ROUND(I378*H378,2)</f>
        <v>0</v>
      </c>
      <c r="K378" s="122"/>
      <c r="L378" s="28"/>
      <c r="M378" s="123" t="s">
        <v>1</v>
      </c>
      <c r="N378" s="124" t="s">
        <v>39</v>
      </c>
      <c r="O378" s="125">
        <v>1.548</v>
      </c>
      <c r="P378" s="125">
        <f>O378*H378</f>
        <v>0.160992</v>
      </c>
      <c r="Q378" s="125">
        <v>0</v>
      </c>
      <c r="R378" s="125">
        <f>Q378*H378</f>
        <v>0</v>
      </c>
      <c r="S378" s="125">
        <v>0</v>
      </c>
      <c r="T378" s="126">
        <f>S378*H378</f>
        <v>0</v>
      </c>
      <c r="AR378" s="127" t="s">
        <v>139</v>
      </c>
      <c r="AT378" s="127" t="s">
        <v>123</v>
      </c>
      <c r="AU378" s="127" t="s">
        <v>128</v>
      </c>
      <c r="AY378" s="16" t="s">
        <v>120</v>
      </c>
      <c r="BE378" s="128">
        <f>IF(N378="základní",J378,0)</f>
        <v>0</v>
      </c>
      <c r="BF378" s="128">
        <f>IF(N378="snížená",J378,0)</f>
        <v>0</v>
      </c>
      <c r="BG378" s="128">
        <f>IF(N378="zákl. přenesená",J378,0)</f>
        <v>0</v>
      </c>
      <c r="BH378" s="128">
        <f>IF(N378="sníž. přenesená",J378,0)</f>
        <v>0</v>
      </c>
      <c r="BI378" s="128">
        <f>IF(N378="nulová",J378,0)</f>
        <v>0</v>
      </c>
      <c r="BJ378" s="16" t="s">
        <v>128</v>
      </c>
      <c r="BK378" s="128">
        <f>ROUND(I378*H378,2)</f>
        <v>0</v>
      </c>
      <c r="BL378" s="16" t="s">
        <v>139</v>
      </c>
      <c r="BM378" s="127" t="s">
        <v>624</v>
      </c>
    </row>
    <row r="379" spans="2:65" s="11" customFormat="1" ht="22.9" customHeight="1">
      <c r="B379" s="107"/>
      <c r="D379" s="108" t="s">
        <v>72</v>
      </c>
      <c r="E379" s="168" t="s">
        <v>625</v>
      </c>
      <c r="F379" s="168" t="s">
        <v>626</v>
      </c>
      <c r="G379" s="169"/>
      <c r="H379" s="169"/>
      <c r="I379" s="154"/>
      <c r="J379" s="158">
        <f>BK379</f>
        <v>0</v>
      </c>
      <c r="L379" s="107"/>
      <c r="M379" s="110"/>
      <c r="P379" s="111">
        <f>SUM(P380:P383)</f>
        <v>65.206800000000001</v>
      </c>
      <c r="R379" s="111">
        <f>SUM(R380:R383)</f>
        <v>0.21589199999999997</v>
      </c>
      <c r="T379" s="112">
        <f>SUM(T380:T383)</f>
        <v>0</v>
      </c>
      <c r="AR379" s="108" t="s">
        <v>128</v>
      </c>
      <c r="AT379" s="113" t="s">
        <v>72</v>
      </c>
      <c r="AU379" s="113" t="s">
        <v>78</v>
      </c>
      <c r="AY379" s="108" t="s">
        <v>120</v>
      </c>
      <c r="BK379" s="114">
        <f>SUM(BK380:BK383)</f>
        <v>0</v>
      </c>
    </row>
    <row r="380" spans="2:65" s="1" customFormat="1" ht="24.2" customHeight="1">
      <c r="B380" s="116"/>
      <c r="C380" s="117" t="s">
        <v>627</v>
      </c>
      <c r="D380" s="117" t="s">
        <v>123</v>
      </c>
      <c r="E380" s="118" t="s">
        <v>628</v>
      </c>
      <c r="F380" s="119" t="s">
        <v>629</v>
      </c>
      <c r="G380" s="120" t="s">
        <v>126</v>
      </c>
      <c r="H380" s="121">
        <v>450</v>
      </c>
      <c r="I380" s="153">
        <v>0</v>
      </c>
      <c r="J380" s="153">
        <f>ROUND(I380*H380,2)</f>
        <v>0</v>
      </c>
      <c r="K380" s="122"/>
      <c r="L380" s="28"/>
      <c r="M380" s="123" t="s">
        <v>1</v>
      </c>
      <c r="N380" s="124" t="s">
        <v>39</v>
      </c>
      <c r="O380" s="125">
        <v>3.3000000000000002E-2</v>
      </c>
      <c r="P380" s="125">
        <f>O380*H380</f>
        <v>14.850000000000001</v>
      </c>
      <c r="Q380" s="125">
        <v>2.0000000000000001E-4</v>
      </c>
      <c r="R380" s="125">
        <f>Q380*H380</f>
        <v>9.0000000000000011E-2</v>
      </c>
      <c r="S380" s="125">
        <v>0</v>
      </c>
      <c r="T380" s="126">
        <f>S380*H380</f>
        <v>0</v>
      </c>
      <c r="AR380" s="127" t="s">
        <v>139</v>
      </c>
      <c r="AT380" s="127" t="s">
        <v>123</v>
      </c>
      <c r="AU380" s="127" t="s">
        <v>128</v>
      </c>
      <c r="AY380" s="16" t="s">
        <v>120</v>
      </c>
      <c r="BE380" s="128">
        <f>IF(N380="základní",J380,0)</f>
        <v>0</v>
      </c>
      <c r="BF380" s="128">
        <f>IF(N380="snížená",J380,0)</f>
        <v>0</v>
      </c>
      <c r="BG380" s="128">
        <f>IF(N380="zákl. přenesená",J380,0)</f>
        <v>0</v>
      </c>
      <c r="BH380" s="128">
        <f>IF(N380="sníž. přenesená",J380,0)</f>
        <v>0</v>
      </c>
      <c r="BI380" s="128">
        <f>IF(N380="nulová",J380,0)</f>
        <v>0</v>
      </c>
      <c r="BJ380" s="16" t="s">
        <v>128</v>
      </c>
      <c r="BK380" s="128">
        <f>ROUND(I380*H380,2)</f>
        <v>0</v>
      </c>
      <c r="BL380" s="16" t="s">
        <v>139</v>
      </c>
      <c r="BM380" s="127" t="s">
        <v>630</v>
      </c>
    </row>
    <row r="381" spans="2:65" s="12" customFormat="1">
      <c r="B381" s="129"/>
      <c r="D381" s="130" t="s">
        <v>130</v>
      </c>
      <c r="E381" s="174" t="s">
        <v>1</v>
      </c>
      <c r="F381" s="165" t="s">
        <v>631</v>
      </c>
      <c r="G381" s="166"/>
      <c r="H381" s="167">
        <v>450</v>
      </c>
      <c r="I381" s="13"/>
      <c r="J381" s="13"/>
      <c r="L381" s="129"/>
      <c r="M381" s="134"/>
      <c r="T381" s="135"/>
      <c r="AT381" s="131" t="s">
        <v>130</v>
      </c>
      <c r="AU381" s="131" t="s">
        <v>128</v>
      </c>
      <c r="AV381" s="12" t="s">
        <v>128</v>
      </c>
      <c r="AW381" s="12" t="s">
        <v>30</v>
      </c>
      <c r="AX381" s="12" t="s">
        <v>78</v>
      </c>
      <c r="AY381" s="131" t="s">
        <v>120</v>
      </c>
    </row>
    <row r="382" spans="2:65" s="1" customFormat="1" ht="33" customHeight="1">
      <c r="B382" s="116"/>
      <c r="C382" s="117" t="s">
        <v>632</v>
      </c>
      <c r="D382" s="117" t="s">
        <v>123</v>
      </c>
      <c r="E382" s="118" t="s">
        <v>633</v>
      </c>
      <c r="F382" s="119" t="s">
        <v>634</v>
      </c>
      <c r="G382" s="120" t="s">
        <v>126</v>
      </c>
      <c r="H382" s="121">
        <v>484.2</v>
      </c>
      <c r="I382" s="153">
        <v>0</v>
      </c>
      <c r="J382" s="153">
        <f>ROUND(I382*H382,2)</f>
        <v>0</v>
      </c>
      <c r="K382" s="122"/>
      <c r="L382" s="28"/>
      <c r="M382" s="123" t="s">
        <v>1</v>
      </c>
      <c r="N382" s="124" t="s">
        <v>39</v>
      </c>
      <c r="O382" s="125">
        <v>0.104</v>
      </c>
      <c r="P382" s="125">
        <f>O382*H382</f>
        <v>50.3568</v>
      </c>
      <c r="Q382" s="125">
        <v>2.5999999999999998E-4</v>
      </c>
      <c r="R382" s="125">
        <f>Q382*H382</f>
        <v>0.12589199999999998</v>
      </c>
      <c r="S382" s="125">
        <v>0</v>
      </c>
      <c r="T382" s="126">
        <f>S382*H382</f>
        <v>0</v>
      </c>
      <c r="AR382" s="127" t="s">
        <v>139</v>
      </c>
      <c r="AT382" s="127" t="s">
        <v>123</v>
      </c>
      <c r="AU382" s="127" t="s">
        <v>128</v>
      </c>
      <c r="AY382" s="16" t="s">
        <v>120</v>
      </c>
      <c r="BE382" s="128">
        <f>IF(N382="základní",J382,0)</f>
        <v>0</v>
      </c>
      <c r="BF382" s="128">
        <f>IF(N382="snížená",J382,0)</f>
        <v>0</v>
      </c>
      <c r="BG382" s="128">
        <f>IF(N382="zákl. přenesená",J382,0)</f>
        <v>0</v>
      </c>
      <c r="BH382" s="128">
        <f>IF(N382="sníž. přenesená",J382,0)</f>
        <v>0</v>
      </c>
      <c r="BI382" s="128">
        <f>IF(N382="nulová",J382,0)</f>
        <v>0</v>
      </c>
      <c r="BJ382" s="16" t="s">
        <v>128</v>
      </c>
      <c r="BK382" s="128">
        <f>ROUND(I382*H382,2)</f>
        <v>0</v>
      </c>
      <c r="BL382" s="16" t="s">
        <v>139</v>
      </c>
      <c r="BM382" s="127" t="s">
        <v>635</v>
      </c>
    </row>
    <row r="383" spans="2:65" s="12" customFormat="1">
      <c r="B383" s="129"/>
      <c r="D383" s="130" t="s">
        <v>130</v>
      </c>
      <c r="E383" s="174" t="s">
        <v>1</v>
      </c>
      <c r="F383" s="165" t="s">
        <v>636</v>
      </c>
      <c r="G383" s="166"/>
      <c r="H383" s="167">
        <v>484.2</v>
      </c>
      <c r="I383" s="13"/>
      <c r="J383" s="13"/>
      <c r="L383" s="129"/>
      <c r="M383" s="134"/>
      <c r="T383" s="135"/>
      <c r="AT383" s="131" t="s">
        <v>130</v>
      </c>
      <c r="AU383" s="131" t="s">
        <v>128</v>
      </c>
      <c r="AV383" s="12" t="s">
        <v>128</v>
      </c>
      <c r="AW383" s="12" t="s">
        <v>30</v>
      </c>
      <c r="AX383" s="12" t="s">
        <v>78</v>
      </c>
      <c r="AY383" s="131" t="s">
        <v>120</v>
      </c>
    </row>
    <row r="384" spans="2:65" s="11" customFormat="1" ht="25.9" customHeight="1">
      <c r="B384" s="107"/>
      <c r="D384" s="108" t="s">
        <v>72</v>
      </c>
      <c r="E384" s="175" t="s">
        <v>637</v>
      </c>
      <c r="F384" s="175" t="s">
        <v>638</v>
      </c>
      <c r="G384" s="169"/>
      <c r="H384" s="169"/>
      <c r="I384" s="154"/>
      <c r="J384" s="157">
        <f>BK384</f>
        <v>0</v>
      </c>
      <c r="L384" s="107"/>
      <c r="M384" s="110"/>
      <c r="P384" s="111">
        <f>SUM(P385:P390)</f>
        <v>32</v>
      </c>
      <c r="R384" s="111">
        <f>SUM(R385:R390)</f>
        <v>0</v>
      </c>
      <c r="T384" s="112">
        <f>SUM(T385:T390)</f>
        <v>0</v>
      </c>
      <c r="AR384" s="108" t="s">
        <v>127</v>
      </c>
      <c r="AT384" s="113" t="s">
        <v>72</v>
      </c>
      <c r="AU384" s="113" t="s">
        <v>73</v>
      </c>
      <c r="AY384" s="108" t="s">
        <v>120</v>
      </c>
      <c r="BK384" s="114">
        <f>SUM(BK385:BK390)</f>
        <v>0</v>
      </c>
    </row>
    <row r="385" spans="2:65" s="1" customFormat="1" ht="16.5" customHeight="1">
      <c r="B385" s="116"/>
      <c r="C385" s="117" t="s">
        <v>639</v>
      </c>
      <c r="D385" s="117" t="s">
        <v>123</v>
      </c>
      <c r="E385" s="118" t="s">
        <v>640</v>
      </c>
      <c r="F385" s="119" t="s">
        <v>641</v>
      </c>
      <c r="G385" s="120" t="s">
        <v>642</v>
      </c>
      <c r="H385" s="121">
        <v>16</v>
      </c>
      <c r="I385" s="153">
        <v>0</v>
      </c>
      <c r="J385" s="153">
        <f>ROUND(I385*H385,2)</f>
        <v>0</v>
      </c>
      <c r="K385" s="122"/>
      <c r="L385" s="28"/>
      <c r="M385" s="123" t="s">
        <v>1</v>
      </c>
      <c r="N385" s="124" t="s">
        <v>39</v>
      </c>
      <c r="O385" s="125">
        <v>1</v>
      </c>
      <c r="P385" s="125">
        <f>O385*H385</f>
        <v>16</v>
      </c>
      <c r="Q385" s="125">
        <v>0</v>
      </c>
      <c r="R385" s="125">
        <f>Q385*H385</f>
        <v>0</v>
      </c>
      <c r="S385" s="125">
        <v>0</v>
      </c>
      <c r="T385" s="126">
        <f>S385*H385</f>
        <v>0</v>
      </c>
      <c r="AR385" s="127" t="s">
        <v>643</v>
      </c>
      <c r="AT385" s="127" t="s">
        <v>123</v>
      </c>
      <c r="AU385" s="127" t="s">
        <v>78</v>
      </c>
      <c r="AY385" s="16" t="s">
        <v>120</v>
      </c>
      <c r="BE385" s="128">
        <f>IF(N385="základní",J385,0)</f>
        <v>0</v>
      </c>
      <c r="BF385" s="128">
        <f>IF(N385="snížená",J385,0)</f>
        <v>0</v>
      </c>
      <c r="BG385" s="128">
        <f>IF(N385="zákl. přenesená",J385,0)</f>
        <v>0</v>
      </c>
      <c r="BH385" s="128">
        <f>IF(N385="sníž. přenesená",J385,0)</f>
        <v>0</v>
      </c>
      <c r="BI385" s="128">
        <f>IF(N385="nulová",J385,0)</f>
        <v>0</v>
      </c>
      <c r="BJ385" s="16" t="s">
        <v>128</v>
      </c>
      <c r="BK385" s="128">
        <f>ROUND(I385*H385,2)</f>
        <v>0</v>
      </c>
      <c r="BL385" s="16" t="s">
        <v>643</v>
      </c>
      <c r="BM385" s="127" t="s">
        <v>644</v>
      </c>
    </row>
    <row r="386" spans="2:65" s="14" customFormat="1" ht="22.5">
      <c r="B386" s="145"/>
      <c r="D386" s="130" t="s">
        <v>130</v>
      </c>
      <c r="E386" s="174" t="s">
        <v>1</v>
      </c>
      <c r="F386" s="165" t="s">
        <v>645</v>
      </c>
      <c r="G386" s="166"/>
      <c r="H386" s="174" t="s">
        <v>1</v>
      </c>
      <c r="I386" s="13"/>
      <c r="J386" s="13"/>
      <c r="L386" s="145"/>
      <c r="M386" s="147"/>
      <c r="T386" s="148"/>
      <c r="AT386" s="146" t="s">
        <v>130</v>
      </c>
      <c r="AU386" s="146" t="s">
        <v>78</v>
      </c>
      <c r="AV386" s="14" t="s">
        <v>78</v>
      </c>
      <c r="AW386" s="14" t="s">
        <v>30</v>
      </c>
      <c r="AX386" s="14" t="s">
        <v>73</v>
      </c>
      <c r="AY386" s="146" t="s">
        <v>120</v>
      </c>
    </row>
    <row r="387" spans="2:65" s="12" customFormat="1">
      <c r="B387" s="129"/>
      <c r="D387" s="130" t="s">
        <v>130</v>
      </c>
      <c r="E387" s="174" t="s">
        <v>1</v>
      </c>
      <c r="F387" s="165" t="s">
        <v>139</v>
      </c>
      <c r="G387" s="166"/>
      <c r="H387" s="167">
        <v>16</v>
      </c>
      <c r="I387" s="13"/>
      <c r="J387" s="13"/>
      <c r="L387" s="129"/>
      <c r="M387" s="134"/>
      <c r="T387" s="135"/>
      <c r="AT387" s="131" t="s">
        <v>130</v>
      </c>
      <c r="AU387" s="131" t="s">
        <v>78</v>
      </c>
      <c r="AV387" s="12" t="s">
        <v>128</v>
      </c>
      <c r="AW387" s="12" t="s">
        <v>30</v>
      </c>
      <c r="AX387" s="12" t="s">
        <v>78</v>
      </c>
      <c r="AY387" s="131" t="s">
        <v>120</v>
      </c>
    </row>
    <row r="388" spans="2:65" s="1" customFormat="1" ht="16.5" customHeight="1">
      <c r="B388" s="116"/>
      <c r="C388" s="117" t="s">
        <v>646</v>
      </c>
      <c r="D388" s="117" t="s">
        <v>123</v>
      </c>
      <c r="E388" s="118" t="s">
        <v>647</v>
      </c>
      <c r="F388" s="119" t="s">
        <v>648</v>
      </c>
      <c r="G388" s="120" t="s">
        <v>642</v>
      </c>
      <c r="H388" s="121">
        <v>16</v>
      </c>
      <c r="I388" s="153">
        <v>0</v>
      </c>
      <c r="J388" s="153">
        <f>ROUND(I388*H388,2)</f>
        <v>0</v>
      </c>
      <c r="K388" s="122"/>
      <c r="L388" s="28"/>
      <c r="M388" s="123" t="s">
        <v>1</v>
      </c>
      <c r="N388" s="124" t="s">
        <v>39</v>
      </c>
      <c r="O388" s="125">
        <v>1</v>
      </c>
      <c r="P388" s="125">
        <f>O388*H388</f>
        <v>16</v>
      </c>
      <c r="Q388" s="125">
        <v>0</v>
      </c>
      <c r="R388" s="125">
        <f>Q388*H388</f>
        <v>0</v>
      </c>
      <c r="S388" s="125">
        <v>0</v>
      </c>
      <c r="T388" s="126">
        <f>S388*H388</f>
        <v>0</v>
      </c>
      <c r="AR388" s="127" t="s">
        <v>643</v>
      </c>
      <c r="AT388" s="127" t="s">
        <v>123</v>
      </c>
      <c r="AU388" s="127" t="s">
        <v>78</v>
      </c>
      <c r="AY388" s="16" t="s">
        <v>120</v>
      </c>
      <c r="BE388" s="128">
        <f>IF(N388="základní",J388,0)</f>
        <v>0</v>
      </c>
      <c r="BF388" s="128">
        <f>IF(N388="snížená",J388,0)</f>
        <v>0</v>
      </c>
      <c r="BG388" s="128">
        <f>IF(N388="zákl. přenesená",J388,0)</f>
        <v>0</v>
      </c>
      <c r="BH388" s="128">
        <f>IF(N388="sníž. přenesená",J388,0)</f>
        <v>0</v>
      </c>
      <c r="BI388" s="128">
        <f>IF(N388="nulová",J388,0)</f>
        <v>0</v>
      </c>
      <c r="BJ388" s="16" t="s">
        <v>128</v>
      </c>
      <c r="BK388" s="128">
        <f>ROUND(I388*H388,2)</f>
        <v>0</v>
      </c>
      <c r="BL388" s="16" t="s">
        <v>643</v>
      </c>
      <c r="BM388" s="127" t="s">
        <v>649</v>
      </c>
    </row>
    <row r="389" spans="2:65" s="14" customFormat="1" ht="22.5">
      <c r="B389" s="145"/>
      <c r="D389" s="130" t="s">
        <v>130</v>
      </c>
      <c r="E389" s="174" t="s">
        <v>1</v>
      </c>
      <c r="F389" s="165" t="s">
        <v>645</v>
      </c>
      <c r="G389" s="166"/>
      <c r="H389" s="174" t="s">
        <v>1</v>
      </c>
      <c r="I389" s="13"/>
      <c r="J389" s="13"/>
      <c r="L389" s="145"/>
      <c r="M389" s="147"/>
      <c r="T389" s="148"/>
      <c r="AT389" s="146" t="s">
        <v>130</v>
      </c>
      <c r="AU389" s="146" t="s">
        <v>78</v>
      </c>
      <c r="AV389" s="14" t="s">
        <v>78</v>
      </c>
      <c r="AW389" s="14" t="s">
        <v>30</v>
      </c>
      <c r="AX389" s="14" t="s">
        <v>73</v>
      </c>
      <c r="AY389" s="146" t="s">
        <v>120</v>
      </c>
    </row>
    <row r="390" spans="2:65" s="12" customFormat="1">
      <c r="B390" s="129"/>
      <c r="D390" s="130" t="s">
        <v>130</v>
      </c>
      <c r="E390" s="174" t="s">
        <v>1</v>
      </c>
      <c r="F390" s="165" t="s">
        <v>139</v>
      </c>
      <c r="G390" s="166"/>
      <c r="H390" s="167">
        <v>16</v>
      </c>
      <c r="I390" s="13"/>
      <c r="J390" s="13"/>
      <c r="L390" s="129"/>
      <c r="M390" s="134"/>
      <c r="T390" s="135"/>
      <c r="AT390" s="131" t="s">
        <v>130</v>
      </c>
      <c r="AU390" s="131" t="s">
        <v>78</v>
      </c>
      <c r="AV390" s="12" t="s">
        <v>128</v>
      </c>
      <c r="AW390" s="12" t="s">
        <v>30</v>
      </c>
      <c r="AX390" s="12" t="s">
        <v>78</v>
      </c>
      <c r="AY390" s="131" t="s">
        <v>120</v>
      </c>
    </row>
    <row r="391" spans="2:65" s="11" customFormat="1" ht="25.9" customHeight="1">
      <c r="B391" s="107"/>
      <c r="D391" s="108" t="s">
        <v>72</v>
      </c>
      <c r="E391" s="175" t="s">
        <v>650</v>
      </c>
      <c r="F391" s="175" t="s">
        <v>651</v>
      </c>
      <c r="G391" s="169"/>
      <c r="H391" s="169"/>
      <c r="I391" s="154"/>
      <c r="J391" s="157">
        <f>BK391</f>
        <v>0</v>
      </c>
      <c r="L391" s="107"/>
      <c r="M391" s="110"/>
      <c r="P391" s="111">
        <f>P392+P394</f>
        <v>0</v>
      </c>
      <c r="R391" s="111">
        <f>R392+R394</f>
        <v>0</v>
      </c>
      <c r="T391" s="112">
        <f>T392+T394</f>
        <v>0</v>
      </c>
      <c r="AR391" s="108" t="s">
        <v>151</v>
      </c>
      <c r="AT391" s="113" t="s">
        <v>72</v>
      </c>
      <c r="AU391" s="113" t="s">
        <v>73</v>
      </c>
      <c r="AY391" s="108" t="s">
        <v>120</v>
      </c>
      <c r="BK391" s="114">
        <f>BK392+BK394</f>
        <v>0</v>
      </c>
    </row>
    <row r="392" spans="2:65" s="11" customFormat="1" ht="22.9" customHeight="1">
      <c r="B392" s="107"/>
      <c r="D392" s="108" t="s">
        <v>72</v>
      </c>
      <c r="E392" s="168" t="s">
        <v>652</v>
      </c>
      <c r="F392" s="168" t="s">
        <v>653</v>
      </c>
      <c r="G392" s="169"/>
      <c r="H392" s="169"/>
      <c r="I392" s="154"/>
      <c r="J392" s="158">
        <f>BK392</f>
        <v>0</v>
      </c>
      <c r="L392" s="107"/>
      <c r="M392" s="110"/>
      <c r="P392" s="111">
        <f>P393</f>
        <v>0</v>
      </c>
      <c r="R392" s="111">
        <f>R393</f>
        <v>0</v>
      </c>
      <c r="T392" s="112">
        <f>T393</f>
        <v>0</v>
      </c>
      <c r="AR392" s="108" t="s">
        <v>151</v>
      </c>
      <c r="AT392" s="113" t="s">
        <v>72</v>
      </c>
      <c r="AU392" s="113" t="s">
        <v>78</v>
      </c>
      <c r="AY392" s="108" t="s">
        <v>120</v>
      </c>
      <c r="BK392" s="114">
        <f>BK393</f>
        <v>0</v>
      </c>
    </row>
    <row r="393" spans="2:65" s="1" customFormat="1" ht="16.5" customHeight="1">
      <c r="B393" s="116"/>
      <c r="C393" s="117" t="s">
        <v>654</v>
      </c>
      <c r="D393" s="117" t="s">
        <v>123</v>
      </c>
      <c r="E393" s="118" t="s">
        <v>655</v>
      </c>
      <c r="F393" s="119" t="s">
        <v>653</v>
      </c>
      <c r="G393" s="120" t="s">
        <v>277</v>
      </c>
      <c r="H393" s="121">
        <v>1</v>
      </c>
      <c r="I393" s="153">
        <v>0</v>
      </c>
      <c r="J393" s="153">
        <f>ROUND(I393*H393,2)</f>
        <v>0</v>
      </c>
      <c r="K393" s="122"/>
      <c r="L393" s="28"/>
      <c r="M393" s="123" t="s">
        <v>1</v>
      </c>
      <c r="N393" s="124" t="s">
        <v>39</v>
      </c>
      <c r="O393" s="125">
        <v>0</v>
      </c>
      <c r="P393" s="125">
        <f>O393*H393</f>
        <v>0</v>
      </c>
      <c r="Q393" s="125">
        <v>0</v>
      </c>
      <c r="R393" s="125">
        <f>Q393*H393</f>
        <v>0</v>
      </c>
      <c r="S393" s="125">
        <v>0</v>
      </c>
      <c r="T393" s="126">
        <f>S393*H393</f>
        <v>0</v>
      </c>
      <c r="AR393" s="127" t="s">
        <v>656</v>
      </c>
      <c r="AT393" s="127" t="s">
        <v>123</v>
      </c>
      <c r="AU393" s="127" t="s">
        <v>128</v>
      </c>
      <c r="AY393" s="16" t="s">
        <v>120</v>
      </c>
      <c r="BE393" s="128">
        <f>IF(N393="základní",J393,0)</f>
        <v>0</v>
      </c>
      <c r="BF393" s="128">
        <f>IF(N393="snížená",J393,0)</f>
        <v>0</v>
      </c>
      <c r="BG393" s="128">
        <f>IF(N393="zákl. přenesená",J393,0)</f>
        <v>0</v>
      </c>
      <c r="BH393" s="128">
        <f>IF(N393="sníž. přenesená",J393,0)</f>
        <v>0</v>
      </c>
      <c r="BI393" s="128">
        <f>IF(N393="nulová",J393,0)</f>
        <v>0</v>
      </c>
      <c r="BJ393" s="16" t="s">
        <v>128</v>
      </c>
      <c r="BK393" s="128">
        <f>ROUND(I393*H393,2)</f>
        <v>0</v>
      </c>
      <c r="BL393" s="16" t="s">
        <v>656</v>
      </c>
      <c r="BM393" s="127" t="s">
        <v>657</v>
      </c>
    </row>
    <row r="394" spans="2:65" s="11" customFormat="1" ht="22.9" customHeight="1">
      <c r="B394" s="107"/>
      <c r="D394" s="108" t="s">
        <v>72</v>
      </c>
      <c r="E394" s="168" t="s">
        <v>658</v>
      </c>
      <c r="F394" s="168" t="s">
        <v>659</v>
      </c>
      <c r="G394" s="169"/>
      <c r="H394" s="169"/>
      <c r="I394" s="154"/>
      <c r="J394" s="158">
        <f>BK394</f>
        <v>0</v>
      </c>
      <c r="L394" s="107"/>
      <c r="M394" s="110"/>
      <c r="P394" s="111">
        <f>SUM(P395:P396)</f>
        <v>0</v>
      </c>
      <c r="R394" s="111">
        <f>SUM(R395:R396)</f>
        <v>0</v>
      </c>
      <c r="T394" s="112">
        <f>SUM(T395:T396)</f>
        <v>0</v>
      </c>
      <c r="AR394" s="108" t="s">
        <v>151</v>
      </c>
      <c r="AT394" s="113" t="s">
        <v>72</v>
      </c>
      <c r="AU394" s="113" t="s">
        <v>78</v>
      </c>
      <c r="AY394" s="108" t="s">
        <v>120</v>
      </c>
      <c r="BK394" s="114">
        <f>SUM(BK395:BK396)</f>
        <v>0</v>
      </c>
    </row>
    <row r="395" spans="2:65" s="1" customFormat="1" ht="16.5" customHeight="1">
      <c r="B395" s="116"/>
      <c r="C395" s="117" t="s">
        <v>660</v>
      </c>
      <c r="D395" s="117" t="s">
        <v>123</v>
      </c>
      <c r="E395" s="118" t="s">
        <v>661</v>
      </c>
      <c r="F395" s="119" t="s">
        <v>659</v>
      </c>
      <c r="G395" s="120" t="s">
        <v>277</v>
      </c>
      <c r="H395" s="121">
        <v>1</v>
      </c>
      <c r="I395" s="153">
        <v>0</v>
      </c>
      <c r="J395" s="153">
        <f>ROUND(I395*H395,2)</f>
        <v>0</v>
      </c>
      <c r="K395" s="122"/>
      <c r="L395" s="28"/>
      <c r="M395" s="123" t="s">
        <v>1</v>
      </c>
      <c r="N395" s="124" t="s">
        <v>39</v>
      </c>
      <c r="O395" s="125">
        <v>0</v>
      </c>
      <c r="P395" s="125">
        <f>O395*H395</f>
        <v>0</v>
      </c>
      <c r="Q395" s="125">
        <v>0</v>
      </c>
      <c r="R395" s="125">
        <f>Q395*H395</f>
        <v>0</v>
      </c>
      <c r="S395" s="125">
        <v>0</v>
      </c>
      <c r="T395" s="126">
        <f>S395*H395</f>
        <v>0</v>
      </c>
      <c r="AR395" s="127" t="s">
        <v>656</v>
      </c>
      <c r="AT395" s="127" t="s">
        <v>123</v>
      </c>
      <c r="AU395" s="127" t="s">
        <v>128</v>
      </c>
      <c r="AY395" s="16" t="s">
        <v>120</v>
      </c>
      <c r="BE395" s="128">
        <f>IF(N395="základní",J395,0)</f>
        <v>0</v>
      </c>
      <c r="BF395" s="128">
        <f>IF(N395="snížená",J395,0)</f>
        <v>0</v>
      </c>
      <c r="BG395" s="128">
        <f>IF(N395="zákl. přenesená",J395,0)</f>
        <v>0</v>
      </c>
      <c r="BH395" s="128">
        <f>IF(N395="sníž. přenesená",J395,0)</f>
        <v>0</v>
      </c>
      <c r="BI395" s="128">
        <f>IF(N395="nulová",J395,0)</f>
        <v>0</v>
      </c>
      <c r="BJ395" s="16" t="s">
        <v>128</v>
      </c>
      <c r="BK395" s="128">
        <f>ROUND(I395*H395,2)</f>
        <v>0</v>
      </c>
      <c r="BL395" s="16" t="s">
        <v>656</v>
      </c>
      <c r="BM395" s="127" t="s">
        <v>662</v>
      </c>
    </row>
    <row r="396" spans="2:65" s="1" customFormat="1" ht="16.5" customHeight="1">
      <c r="B396" s="116"/>
      <c r="C396" s="117" t="s">
        <v>663</v>
      </c>
      <c r="D396" s="117" t="s">
        <v>123</v>
      </c>
      <c r="E396" s="118" t="s">
        <v>664</v>
      </c>
      <c r="F396" s="119" t="s">
        <v>665</v>
      </c>
      <c r="G396" s="120" t="s">
        <v>277</v>
      </c>
      <c r="H396" s="121">
        <v>1</v>
      </c>
      <c r="I396" s="153">
        <v>0</v>
      </c>
      <c r="J396" s="153">
        <f>ROUND(I396*H396,2)</f>
        <v>0</v>
      </c>
      <c r="K396" s="122"/>
      <c r="L396" s="28"/>
      <c r="M396" s="149" t="s">
        <v>1</v>
      </c>
      <c r="N396" s="150" t="s">
        <v>39</v>
      </c>
      <c r="O396" s="151">
        <v>0</v>
      </c>
      <c r="P396" s="151">
        <f>O396*H396</f>
        <v>0</v>
      </c>
      <c r="Q396" s="151">
        <v>0</v>
      </c>
      <c r="R396" s="151">
        <f>Q396*H396</f>
        <v>0</v>
      </c>
      <c r="S396" s="151">
        <v>0</v>
      </c>
      <c r="T396" s="152">
        <f>S396*H396</f>
        <v>0</v>
      </c>
      <c r="AR396" s="127" t="s">
        <v>656</v>
      </c>
      <c r="AT396" s="127" t="s">
        <v>123</v>
      </c>
      <c r="AU396" s="127" t="s">
        <v>128</v>
      </c>
      <c r="AY396" s="16" t="s">
        <v>120</v>
      </c>
      <c r="BE396" s="128">
        <f>IF(N396="základní",J396,0)</f>
        <v>0</v>
      </c>
      <c r="BF396" s="128">
        <f>IF(N396="snížená",J396,0)</f>
        <v>0</v>
      </c>
      <c r="BG396" s="128">
        <f>IF(N396="zákl. přenesená",J396,0)</f>
        <v>0</v>
      </c>
      <c r="BH396" s="128">
        <f>IF(N396="sníž. přenesená",J396,0)</f>
        <v>0</v>
      </c>
      <c r="BI396" s="128">
        <f>IF(N396="nulová",J396,0)</f>
        <v>0</v>
      </c>
      <c r="BJ396" s="16" t="s">
        <v>128</v>
      </c>
      <c r="BK396" s="128">
        <f>ROUND(I396*H396,2)</f>
        <v>0</v>
      </c>
      <c r="BL396" s="16" t="s">
        <v>656</v>
      </c>
      <c r="BM396" s="127" t="s">
        <v>666</v>
      </c>
    </row>
    <row r="397" spans="2:65" s="1" customFormat="1" ht="6.95" customHeight="1">
      <c r="B397" s="40"/>
      <c r="C397" s="41"/>
      <c r="D397" s="41"/>
      <c r="E397" s="41"/>
      <c r="F397" s="41"/>
      <c r="G397" s="41"/>
      <c r="H397" s="41"/>
      <c r="I397" s="41"/>
      <c r="J397" s="164"/>
      <c r="K397" s="41"/>
      <c r="L397" s="28"/>
    </row>
    <row r="398" spans="2:65">
      <c r="J398" s="154"/>
    </row>
    <row r="399" spans="2:65" ht="12" thickBot="1">
      <c r="J399" s="154"/>
    </row>
    <row r="400" spans="2:65" ht="12.75">
      <c r="C400" s="213" t="s">
        <v>671</v>
      </c>
      <c r="D400" s="214"/>
      <c r="E400" s="214"/>
      <c r="F400" s="214"/>
      <c r="G400" s="214"/>
      <c r="H400" s="214"/>
      <c r="I400" s="214"/>
      <c r="J400" s="214"/>
      <c r="K400" s="214"/>
      <c r="L400" s="215"/>
    </row>
    <row r="401" spans="3:12" ht="12.75">
      <c r="C401" s="216"/>
      <c r="D401" s="221"/>
      <c r="E401" s="221"/>
      <c r="F401" s="221"/>
      <c r="G401" s="221"/>
      <c r="H401" s="221"/>
      <c r="I401" s="221"/>
      <c r="J401" s="221"/>
      <c r="K401" s="221"/>
      <c r="L401" s="217"/>
    </row>
    <row r="402" spans="3:12" ht="13.5" thickBot="1">
      <c r="C402" s="218" t="s">
        <v>672</v>
      </c>
      <c r="D402" s="219"/>
      <c r="E402" s="219"/>
      <c r="F402" s="219"/>
      <c r="G402" s="219"/>
      <c r="H402" s="219"/>
      <c r="I402" s="219"/>
      <c r="J402" s="219"/>
      <c r="K402" s="219"/>
      <c r="L402" s="220"/>
    </row>
    <row r="404" spans="3:12" ht="15">
      <c r="C404" s="179" t="s">
        <v>673</v>
      </c>
      <c r="D404" s="179"/>
      <c r="E404" s="179"/>
      <c r="F404" s="179"/>
      <c r="G404" s="179"/>
      <c r="H404" s="179"/>
      <c r="I404" s="179"/>
      <c r="J404" s="179"/>
    </row>
    <row r="405" spans="3:12">
      <c r="J405" s="154"/>
    </row>
    <row r="406" spans="3:12">
      <c r="J406" s="154"/>
    </row>
    <row r="407" spans="3:12">
      <c r="J407" s="154"/>
    </row>
    <row r="408" spans="3:12">
      <c r="J408" s="154"/>
    </row>
    <row r="409" spans="3:12">
      <c r="J409" s="154"/>
    </row>
    <row r="410" spans="3:12">
      <c r="J410" s="154"/>
    </row>
    <row r="411" spans="3:12">
      <c r="J411" s="154"/>
    </row>
    <row r="412" spans="3:12">
      <c r="J412" s="154"/>
    </row>
    <row r="413" spans="3:12">
      <c r="J413" s="154"/>
    </row>
    <row r="414" spans="3:12">
      <c r="J414" s="154"/>
    </row>
    <row r="415" spans="3:12">
      <c r="J415" s="154"/>
    </row>
    <row r="416" spans="3:12">
      <c r="J416" s="154"/>
    </row>
    <row r="417" spans="10:10">
      <c r="J417" s="154"/>
    </row>
    <row r="418" spans="10:10">
      <c r="J418" s="154"/>
    </row>
    <row r="419" spans="10:10">
      <c r="J419" s="154"/>
    </row>
    <row r="420" spans="10:10">
      <c r="J420" s="154"/>
    </row>
    <row r="421" spans="10:10">
      <c r="J421" s="154"/>
    </row>
    <row r="422" spans="10:10">
      <c r="J422" s="154"/>
    </row>
    <row r="423" spans="10:10">
      <c r="J423" s="154"/>
    </row>
    <row r="424" spans="10:10">
      <c r="J424" s="154"/>
    </row>
    <row r="425" spans="10:10">
      <c r="J425" s="154"/>
    </row>
    <row r="426" spans="10:10">
      <c r="J426" s="154"/>
    </row>
    <row r="427" spans="10:10">
      <c r="J427" s="154"/>
    </row>
    <row r="428" spans="10:10">
      <c r="J428" s="154"/>
    </row>
    <row r="429" spans="10:10">
      <c r="J429" s="154"/>
    </row>
    <row r="430" spans="10:10">
      <c r="J430" s="154"/>
    </row>
    <row r="431" spans="10:10">
      <c r="J431" s="154"/>
    </row>
    <row r="432" spans="10:10">
      <c r="J432" s="154"/>
    </row>
    <row r="433" spans="10:10">
      <c r="J433" s="154"/>
    </row>
    <row r="434" spans="10:10">
      <c r="J434" s="154"/>
    </row>
    <row r="435" spans="10:10">
      <c r="J435" s="154"/>
    </row>
    <row r="436" spans="10:10">
      <c r="J436" s="154"/>
    </row>
    <row r="437" spans="10:10">
      <c r="J437" s="154"/>
    </row>
    <row r="438" spans="10:10">
      <c r="J438" s="154"/>
    </row>
    <row r="439" spans="10:10">
      <c r="J439" s="154"/>
    </row>
    <row r="440" spans="10:10">
      <c r="J440" s="154"/>
    </row>
    <row r="441" spans="10:10">
      <c r="J441" s="154"/>
    </row>
    <row r="442" spans="10:10">
      <c r="J442" s="154"/>
    </row>
    <row r="443" spans="10:10">
      <c r="J443" s="154"/>
    </row>
    <row r="444" spans="10:10">
      <c r="J444" s="154"/>
    </row>
    <row r="445" spans="10:10">
      <c r="J445" s="154"/>
    </row>
    <row r="446" spans="10:10">
      <c r="J446" s="154"/>
    </row>
    <row r="447" spans="10:10">
      <c r="J447" s="154"/>
    </row>
    <row r="448" spans="10:10">
      <c r="J448" s="154"/>
    </row>
    <row r="449" spans="10:10">
      <c r="J449" s="154"/>
    </row>
    <row r="450" spans="10:10">
      <c r="J450" s="154"/>
    </row>
    <row r="451" spans="10:10">
      <c r="J451" s="154"/>
    </row>
    <row r="452" spans="10:10">
      <c r="J452" s="154"/>
    </row>
    <row r="453" spans="10:10">
      <c r="J453" s="154"/>
    </row>
    <row r="454" spans="10:10">
      <c r="J454" s="154"/>
    </row>
    <row r="455" spans="10:10">
      <c r="J455" s="154"/>
    </row>
    <row r="456" spans="10:10">
      <c r="J456" s="154"/>
    </row>
    <row r="457" spans="10:10">
      <c r="J457" s="154"/>
    </row>
    <row r="458" spans="10:10">
      <c r="J458" s="154"/>
    </row>
    <row r="459" spans="10:10">
      <c r="J459" s="154"/>
    </row>
  </sheetData>
  <autoFilter ref="C133:K396" xr:uid="{00000000-0009-0000-0000-000001000000}"/>
  <mergeCells count="10">
    <mergeCell ref="C400:L400"/>
    <mergeCell ref="C401:L401"/>
    <mergeCell ref="C402:L402"/>
    <mergeCell ref="C404:J404"/>
    <mergeCell ref="E126:H12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220912 - Rekonstrukce vst...</vt:lpstr>
      <vt:lpstr>'220912 - Rekonstrukce vst...'!Názvy_tisku</vt:lpstr>
      <vt:lpstr>'Rekapitulace stavby'!Názvy_tisku</vt:lpstr>
      <vt:lpstr>'220912 - Rekonstrukce vst...'!Oblast_tisku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ROZACER\Pavel</dc:creator>
  <cp:lastModifiedBy>Chomič Juraj</cp:lastModifiedBy>
  <dcterms:created xsi:type="dcterms:W3CDTF">2022-09-18T08:16:29Z</dcterms:created>
  <dcterms:modified xsi:type="dcterms:W3CDTF">2022-09-22T13:11:11Z</dcterms:modified>
</cp:coreProperties>
</file>