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chomic\Desktop\VZ 2023\VZ 7 POKOJŮ\"/>
    </mc:Choice>
  </mc:AlternateContent>
  <xr:revisionPtr revIDLastSave="0" documentId="8_{F523A2D6-56A8-42C0-861F-85C326038D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220307R1 - Rekonstrukce s..." sheetId="2" r:id="rId2"/>
  </sheets>
  <definedNames>
    <definedName name="_xlnm._FilterDatabase" localSheetId="1" hidden="1">'220307R1 - Rekonstrukce s...'!$C$133:$K$261</definedName>
    <definedName name="_xlnm.Print_Titles" localSheetId="1">'220307R1 - Rekonstrukce s...'!$133:$133</definedName>
    <definedName name="_xlnm.Print_Titles" localSheetId="0">'Rekapitulace stavby'!$86:$86</definedName>
    <definedName name="_xlnm.Print_Area" localSheetId="1">'220307R1 - Rekonstrukce s...'!$C$4:$J$76,'220307R1 - Rekonstrukce s...'!$C$82:$J$117,'220307R1 - Rekonstrukce s...'!$C$123:$J$261</definedName>
    <definedName name="_xlnm.Print_Area" localSheetId="0">'Rekapitulace stavby'!$D$4:$AO$70,'Rekapitulace stavby'!$C$76:$AQ$90</definedName>
  </definedNames>
  <calcPr calcId="181029"/>
</workbook>
</file>

<file path=xl/calcChain.xml><?xml version="1.0" encoding="utf-8"?>
<calcChain xmlns="http://schemas.openxmlformats.org/spreadsheetml/2006/main">
  <c r="J15" i="2" l="1"/>
  <c r="E16" i="2"/>
  <c r="J16" i="2"/>
  <c r="J21" i="2"/>
  <c r="E22" i="2"/>
  <c r="J22" i="2"/>
  <c r="J33" i="2"/>
  <c r="J34" i="2"/>
  <c r="J35" i="2"/>
  <c r="L78" i="1"/>
  <c r="L79" i="1"/>
  <c r="L81" i="1"/>
  <c r="AM81" i="1"/>
  <c r="L83" i="1"/>
  <c r="AM83" i="1"/>
  <c r="L84" i="1"/>
  <c r="AM84" i="1"/>
  <c r="AS88" i="1"/>
  <c r="AX89" i="1"/>
  <c r="AY89" i="1"/>
  <c r="J137" i="2" l="1"/>
  <c r="J138" i="2"/>
  <c r="J139" i="2"/>
  <c r="J140" i="2"/>
  <c r="AL41" i="1"/>
  <c r="X41" i="1"/>
  <c r="BI261" i="2"/>
  <c r="BH261" i="2"/>
  <c r="BG261" i="2"/>
  <c r="BE261" i="2"/>
  <c r="T261" i="2"/>
  <c r="T260" i="2" s="1"/>
  <c r="R261" i="2"/>
  <c r="R260" i="2" s="1"/>
  <c r="P261" i="2"/>
  <c r="P260" i="2" s="1"/>
  <c r="BI259" i="2"/>
  <c r="BH259" i="2"/>
  <c r="BG259" i="2"/>
  <c r="BE259" i="2"/>
  <c r="T259" i="2"/>
  <c r="T258" i="2" s="1"/>
  <c r="R259" i="2"/>
  <c r="R258" i="2"/>
  <c r="P259" i="2"/>
  <c r="P258" i="2" s="1"/>
  <c r="BI257" i="2"/>
  <c r="BH257" i="2"/>
  <c r="BG257" i="2"/>
  <c r="BE257" i="2"/>
  <c r="T257" i="2"/>
  <c r="T256" i="2" s="1"/>
  <c r="R257" i="2"/>
  <c r="R256" i="2" s="1"/>
  <c r="P257" i="2"/>
  <c r="P256" i="2"/>
  <c r="BI253" i="2"/>
  <c r="BH253" i="2"/>
  <c r="BG253" i="2"/>
  <c r="BE253" i="2"/>
  <c r="T253" i="2"/>
  <c r="T252" i="2" s="1"/>
  <c r="R253" i="2"/>
  <c r="R252" i="2" s="1"/>
  <c r="P253" i="2"/>
  <c r="P252" i="2" s="1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P247" i="2" s="1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5" i="2"/>
  <c r="BH235" i="2"/>
  <c r="BG235" i="2"/>
  <c r="BE235" i="2"/>
  <c r="T235" i="2"/>
  <c r="R235" i="2"/>
  <c r="P235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2" i="2"/>
  <c r="BH162" i="2"/>
  <c r="BG162" i="2"/>
  <c r="BE162" i="2"/>
  <c r="T162" i="2"/>
  <c r="T161" i="2" s="1"/>
  <c r="R162" i="2"/>
  <c r="R161" i="2" s="1"/>
  <c r="P162" i="2"/>
  <c r="P161" i="2" s="1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J130" i="2"/>
  <c r="F130" i="2"/>
  <c r="F128" i="2"/>
  <c r="E126" i="2"/>
  <c r="J89" i="2"/>
  <c r="F89" i="2"/>
  <c r="F87" i="2"/>
  <c r="E85" i="2"/>
  <c r="J131" i="2"/>
  <c r="F131" i="2"/>
  <c r="BK257" i="2"/>
  <c r="J249" i="2"/>
  <c r="J245" i="2"/>
  <c r="BK239" i="2"/>
  <c r="BK235" i="2"/>
  <c r="BK232" i="2"/>
  <c r="J229" i="2"/>
  <c r="BK226" i="2"/>
  <c r="J222" i="2"/>
  <c r="J218" i="2"/>
  <c r="BK214" i="2"/>
  <c r="J210" i="2"/>
  <c r="J207" i="2"/>
  <c r="J204" i="2"/>
  <c r="J198" i="2"/>
  <c r="BK192" i="2"/>
  <c r="J190" i="2"/>
  <c r="J186" i="2"/>
  <c r="BK179" i="2"/>
  <c r="BK174" i="2"/>
  <c r="BK167" i="2"/>
  <c r="J160" i="2"/>
  <c r="J155" i="2"/>
  <c r="J149" i="2"/>
  <c r="BK139" i="2"/>
  <c r="BK259" i="2"/>
  <c r="BK250" i="2"/>
  <c r="BK248" i="2"/>
  <c r="BK243" i="2"/>
  <c r="J239" i="2"/>
  <c r="J235" i="2"/>
  <c r="BK229" i="2"/>
  <c r="J226" i="2"/>
  <c r="BK222" i="2"/>
  <c r="BK218" i="2"/>
  <c r="BK215" i="2"/>
  <c r="BK212" i="2"/>
  <c r="J208" i="2"/>
  <c r="J201" i="2"/>
  <c r="J196" i="2"/>
  <c r="BK193" i="2"/>
  <c r="BK190" i="2"/>
  <c r="BK187" i="2"/>
  <c r="BK183" i="2"/>
  <c r="BK181" i="2"/>
  <c r="J176" i="2"/>
  <c r="BK171" i="2"/>
  <c r="J168" i="2"/>
  <c r="BK160" i="2"/>
  <c r="J153" i="2"/>
  <c r="BK148" i="2"/>
  <c r="BK143" i="2"/>
  <c r="J257" i="2"/>
  <c r="J248" i="2"/>
  <c r="BK242" i="2"/>
  <c r="BK238" i="2"/>
  <c r="J232" i="2"/>
  <c r="J227" i="2"/>
  <c r="J223" i="2"/>
  <c r="BK219" i="2"/>
  <c r="J215" i="2"/>
  <c r="BK210" i="2"/>
  <c r="J205" i="2"/>
  <c r="J200" i="2"/>
  <c r="BK195" i="2"/>
  <c r="BK191" i="2"/>
  <c r="BK188" i="2"/>
  <c r="J185" i="2"/>
  <c r="BK182" i="2"/>
  <c r="J178" i="2"/>
  <c r="BK172" i="2"/>
  <c r="BK166" i="2"/>
  <c r="BK158" i="2"/>
  <c r="J156" i="2"/>
  <c r="J152" i="2"/>
  <c r="BK147" i="2"/>
  <c r="BK140" i="2"/>
  <c r="BK261" i="2"/>
  <c r="BK253" i="2"/>
  <c r="BK249" i="2"/>
  <c r="BK245" i="2"/>
  <c r="BK240" i="2"/>
  <c r="J237" i="2"/>
  <c r="J233" i="2"/>
  <c r="BK228" i="2"/>
  <c r="BK223" i="2"/>
  <c r="J219" i="2"/>
  <c r="BK213" i="2"/>
  <c r="BK209" i="2"/>
  <c r="BK205" i="2"/>
  <c r="J202" i="2"/>
  <c r="BK199" i="2"/>
  <c r="BK194" i="2"/>
  <c r="J191" i="2"/>
  <c r="J188" i="2"/>
  <c r="J183" i="2"/>
  <c r="BK176" i="2"/>
  <c r="J171" i="2"/>
  <c r="J166" i="2"/>
  <c r="J157" i="2"/>
  <c r="J151" i="2"/>
  <c r="J261" i="2"/>
  <c r="J253" i="2"/>
  <c r="J246" i="2"/>
  <c r="J242" i="2"/>
  <c r="J238" i="2"/>
  <c r="BK230" i="2"/>
  <c r="J228" i="2"/>
  <c r="BK225" i="2"/>
  <c r="BK220" i="2"/>
  <c r="BK216" i="2"/>
  <c r="J213" i="2"/>
  <c r="BK208" i="2"/>
  <c r="BK204" i="2"/>
  <c r="BK200" i="2"/>
  <c r="BK198" i="2"/>
  <c r="J193" i="2"/>
  <c r="BK189" i="2"/>
  <c r="BK185" i="2"/>
  <c r="J179" i="2"/>
  <c r="J174" i="2"/>
  <c r="J170" i="2"/>
  <c r="BK162" i="2"/>
  <c r="BK155" i="2"/>
  <c r="BK149" i="2"/>
  <c r="BK145" i="2"/>
  <c r="J209" i="2"/>
  <c r="BK202" i="2"/>
  <c r="J199" i="2"/>
  <c r="J194" i="2"/>
  <c r="J189" i="2"/>
  <c r="BK184" i="2"/>
  <c r="J181" i="2"/>
  <c r="BK175" i="2"/>
  <c r="J167" i="2"/>
  <c r="J165" i="2"/>
  <c r="J158" i="2"/>
  <c r="BK152" i="2"/>
  <c r="J148" i="2"/>
  <c r="J143" i="2"/>
  <c r="J192" i="2"/>
  <c r="J187" i="2"/>
  <c r="J184" i="2"/>
  <c r="BK178" i="2"/>
  <c r="J172" i="2"/>
  <c r="BK168" i="2"/>
  <c r="J162" i="2"/>
  <c r="BK156" i="2"/>
  <c r="BK151" i="2"/>
  <c r="J147" i="2"/>
  <c r="BK137" i="2"/>
  <c r="J259" i="2"/>
  <c r="J250" i="2"/>
  <c r="BK246" i="2"/>
  <c r="J243" i="2"/>
  <c r="J240" i="2"/>
  <c r="BK237" i="2"/>
  <c r="BK233" i="2"/>
  <c r="J230" i="2"/>
  <c r="BK227" i="2"/>
  <c r="J225" i="2"/>
  <c r="J220" i="2"/>
  <c r="J216" i="2"/>
  <c r="J214" i="2"/>
  <c r="J212" i="2"/>
  <c r="BK207" i="2"/>
  <c r="BK201" i="2"/>
  <c r="BK196" i="2"/>
  <c r="J195" i="2"/>
  <c r="BK186" i="2"/>
  <c r="J182" i="2"/>
  <c r="J175" i="2"/>
  <c r="BK170" i="2"/>
  <c r="BK165" i="2"/>
  <c r="BK157" i="2"/>
  <c r="BK153" i="2"/>
  <c r="J145" i="2"/>
  <c r="BK138" i="2"/>
  <c r="F31" i="2" l="1"/>
  <c r="J31" i="2"/>
  <c r="AV89" i="1" s="1"/>
  <c r="F33" i="2"/>
  <c r="F34" i="2"/>
  <c r="J142" i="2"/>
  <c r="F35" i="2"/>
  <c r="R251" i="2"/>
  <c r="P251" i="2"/>
  <c r="J146" i="2"/>
  <c r="J98" i="2" s="1"/>
  <c r="J136" i="2"/>
  <c r="J96" i="2" s="1"/>
  <c r="T251" i="2"/>
  <c r="R136" i="2"/>
  <c r="P154" i="2"/>
  <c r="P169" i="2"/>
  <c r="P197" i="2"/>
  <c r="BK206" i="2"/>
  <c r="J206" i="2" s="1"/>
  <c r="J107" i="2" s="1"/>
  <c r="T211" i="2"/>
  <c r="R247" i="2"/>
  <c r="P136" i="2"/>
  <c r="BK142" i="2"/>
  <c r="J97" i="2" s="1"/>
  <c r="R142" i="2"/>
  <c r="R146" i="2"/>
  <c r="BK154" i="2"/>
  <c r="J154" i="2" s="1"/>
  <c r="J99" i="2" s="1"/>
  <c r="P164" i="2"/>
  <c r="T164" i="2"/>
  <c r="T169" i="2"/>
  <c r="T173" i="2"/>
  <c r="BK203" i="2"/>
  <c r="J203" i="2" s="1"/>
  <c r="J106" i="2" s="1"/>
  <c r="P203" i="2"/>
  <c r="P206" i="2"/>
  <c r="BK211" i="2"/>
  <c r="J211" i="2" s="1"/>
  <c r="J108" i="2" s="1"/>
  <c r="BK224" i="2"/>
  <c r="J224" i="2" s="1"/>
  <c r="J109" i="2" s="1"/>
  <c r="T224" i="2"/>
  <c r="R236" i="2"/>
  <c r="T247" i="2"/>
  <c r="BK136" i="2"/>
  <c r="T142" i="2"/>
  <c r="T154" i="2"/>
  <c r="P173" i="2"/>
  <c r="T197" i="2"/>
  <c r="R211" i="2"/>
  <c r="T236" i="2"/>
  <c r="BK146" i="2"/>
  <c r="R154" i="2"/>
  <c r="BK173" i="2"/>
  <c r="J173" i="2" s="1"/>
  <c r="J104" i="2" s="1"/>
  <c r="BK197" i="2"/>
  <c r="J197" i="2" s="1"/>
  <c r="J105" i="2" s="1"/>
  <c r="T203" i="2"/>
  <c r="P224" i="2"/>
  <c r="P236" i="2"/>
  <c r="T136" i="2"/>
  <c r="P142" i="2"/>
  <c r="P146" i="2"/>
  <c r="T146" i="2"/>
  <c r="BK164" i="2"/>
  <c r="R164" i="2"/>
  <c r="BK169" i="2"/>
  <c r="J169" i="2" s="1"/>
  <c r="J103" i="2" s="1"/>
  <c r="R169" i="2"/>
  <c r="R173" i="2"/>
  <c r="R197" i="2"/>
  <c r="R203" i="2"/>
  <c r="R206" i="2"/>
  <c r="T206" i="2"/>
  <c r="P211" i="2"/>
  <c r="R224" i="2"/>
  <c r="BK236" i="2"/>
  <c r="J236" i="2" s="1"/>
  <c r="J110" i="2" s="1"/>
  <c r="BK247" i="2"/>
  <c r="J247" i="2"/>
  <c r="J111" i="2" s="1"/>
  <c r="BK161" i="2"/>
  <c r="J161" i="2"/>
  <c r="J100" i="2" s="1"/>
  <c r="BK252" i="2"/>
  <c r="J252" i="2" s="1"/>
  <c r="J113" i="2" s="1"/>
  <c r="BK256" i="2"/>
  <c r="J256" i="2" s="1"/>
  <c r="J114" i="2" s="1"/>
  <c r="BK258" i="2"/>
  <c r="J258" i="2" s="1"/>
  <c r="J115" i="2" s="1"/>
  <c r="BK260" i="2"/>
  <c r="J260" i="2"/>
  <c r="J116" i="2" s="1"/>
  <c r="F90" i="2"/>
  <c r="J90" i="2"/>
  <c r="BF137" i="2"/>
  <c r="BF138" i="2"/>
  <c r="BF139" i="2"/>
  <c r="BF140" i="2"/>
  <c r="BF143" i="2"/>
  <c r="BF145" i="2"/>
  <c r="BF147" i="2"/>
  <c r="BF148" i="2"/>
  <c r="BF149" i="2"/>
  <c r="BF151" i="2"/>
  <c r="BF152" i="2"/>
  <c r="BF153" i="2"/>
  <c r="BF155" i="2"/>
  <c r="BF156" i="2"/>
  <c r="BF157" i="2"/>
  <c r="BF158" i="2"/>
  <c r="BF160" i="2"/>
  <c r="BF162" i="2"/>
  <c r="BF165" i="2"/>
  <c r="BF166" i="2"/>
  <c r="BF167" i="2"/>
  <c r="BF168" i="2"/>
  <c r="BF170" i="2"/>
  <c r="BF171" i="2"/>
  <c r="BF172" i="2"/>
  <c r="BF174" i="2"/>
  <c r="BF175" i="2"/>
  <c r="BF176" i="2"/>
  <c r="BF178" i="2"/>
  <c r="BF179" i="2"/>
  <c r="BF181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8" i="2"/>
  <c r="BF199" i="2"/>
  <c r="BF200" i="2"/>
  <c r="BF201" i="2"/>
  <c r="BF202" i="2"/>
  <c r="BF204" i="2"/>
  <c r="BF205" i="2"/>
  <c r="BF207" i="2"/>
  <c r="BF208" i="2"/>
  <c r="BF209" i="2"/>
  <c r="BF210" i="2"/>
  <c r="BF212" i="2"/>
  <c r="BF213" i="2"/>
  <c r="BF214" i="2"/>
  <c r="BF215" i="2"/>
  <c r="BF216" i="2"/>
  <c r="BF218" i="2"/>
  <c r="BF219" i="2"/>
  <c r="BF220" i="2"/>
  <c r="BF222" i="2"/>
  <c r="BF223" i="2"/>
  <c r="BF225" i="2"/>
  <c r="BF226" i="2"/>
  <c r="BF227" i="2"/>
  <c r="BF228" i="2"/>
  <c r="BF229" i="2"/>
  <c r="BF230" i="2"/>
  <c r="BF232" i="2"/>
  <c r="BF233" i="2"/>
  <c r="BF235" i="2"/>
  <c r="BF237" i="2"/>
  <c r="BF238" i="2"/>
  <c r="BF239" i="2"/>
  <c r="BF240" i="2"/>
  <c r="BF242" i="2"/>
  <c r="BF243" i="2"/>
  <c r="BF245" i="2"/>
  <c r="BF246" i="2"/>
  <c r="BF248" i="2"/>
  <c r="BF249" i="2"/>
  <c r="BF250" i="2"/>
  <c r="BF253" i="2"/>
  <c r="BF257" i="2"/>
  <c r="BF259" i="2"/>
  <c r="BF261" i="2"/>
  <c r="J32" i="2" l="1"/>
  <c r="AW89" i="1" s="1"/>
  <c r="AT89" i="1" s="1"/>
  <c r="F32" i="2"/>
  <c r="BC89" i="1"/>
  <c r="BC88" i="1" s="1"/>
  <c r="AY88" i="1" s="1"/>
  <c r="BD89" i="1"/>
  <c r="BD88" i="1" s="1"/>
  <c r="W33" i="1" s="1"/>
  <c r="BB89" i="1"/>
  <c r="BB88" i="1" s="1"/>
  <c r="AX88" i="1" s="1"/>
  <c r="AZ89" i="1"/>
  <c r="AZ88" i="1" s="1"/>
  <c r="AV88" i="1" s="1"/>
  <c r="AK29" i="1" s="1"/>
  <c r="T135" i="2"/>
  <c r="R163" i="2"/>
  <c r="T163" i="2"/>
  <c r="P163" i="2"/>
  <c r="BK163" i="2"/>
  <c r="J163" i="2" s="1"/>
  <c r="J101" i="2" s="1"/>
  <c r="P135" i="2"/>
  <c r="P134" i="2"/>
  <c r="AU89" i="1" s="1"/>
  <c r="AU88" i="1" s="1"/>
  <c r="R135" i="2"/>
  <c r="BK135" i="2"/>
  <c r="J135" i="2" s="1"/>
  <c r="J95" i="2" s="1"/>
  <c r="J164" i="2"/>
  <c r="J102" i="2" s="1"/>
  <c r="BK251" i="2"/>
  <c r="J251" i="2"/>
  <c r="J112" i="2" s="1"/>
  <c r="R134" i="2" l="1"/>
  <c r="BA89" i="1"/>
  <c r="BA88" i="1" s="1"/>
  <c r="AW88" i="1" s="1"/>
  <c r="AK30" i="1" s="1"/>
  <c r="W32" i="1"/>
  <c r="W29" i="1"/>
  <c r="W31" i="1"/>
  <c r="T134" i="2"/>
  <c r="BK134" i="2"/>
  <c r="J134" i="2" s="1"/>
  <c r="J28" i="2" s="1"/>
  <c r="J37" i="2" s="1"/>
  <c r="J94" i="2" l="1"/>
  <c r="W30" i="1"/>
  <c r="AT88" i="1"/>
  <c r="AG89" i="1"/>
  <c r="AN89" i="1" l="1"/>
  <c r="AG90" i="1"/>
  <c r="X42" i="1"/>
  <c r="AK26" i="1"/>
  <c r="AK35" i="1"/>
  <c r="AK38" i="1" l="1"/>
  <c r="AL42" i="1"/>
  <c r="AK44" i="1" s="1"/>
  <c r="AN90" i="1" l="1"/>
</calcChain>
</file>

<file path=xl/sharedStrings.xml><?xml version="1.0" encoding="utf-8"?>
<sst xmlns="http://schemas.openxmlformats.org/spreadsheetml/2006/main" count="1817" uniqueCount="553">
  <si>
    <t>Export Komplet</t>
  </si>
  <si>
    <t/>
  </si>
  <si>
    <t>2.0</t>
  </si>
  <si>
    <t>False</t>
  </si>
  <si>
    <t>{778f6573-7e02-4bae-8e15-ccb1c808bc41}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</si>
  <si>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</si>
  <si>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</si>
  <si>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</si>
  <si>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</si>
  <si>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</si>
  <si>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</si>
  <si>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</si>
  <si>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</si>
  <si>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220307R1</t>
  </si>
  <si>
    <t>Stavba:</t>
  </si>
  <si>
    <t>KSO:</t>
  </si>
  <si>
    <t>CC-CZ:</t>
  </si>
  <si>
    <t>Místo:</t>
  </si>
  <si>
    <t>Ostrava</t>
  </si>
  <si>
    <t>Datum:</t>
  </si>
  <si>
    <t>Zadavatel:</t>
  </si>
  <si>
    <t>IČ:</t>
  </si>
  <si>
    <t>Domov pro seniory Kamenec, Slezská Ostrava, p.o.</t>
  </si>
  <si>
    <t>DIČ:</t>
  </si>
  <si>
    <t>Zhotovitel:</t>
  </si>
  <si>
    <t xml:space="preserve"> </t>
  </si>
  <si>
    <t>Projektant:</t>
  </si>
  <si>
    <t>Ing. Jan Havlíček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</si>
  <si>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</si>
  <si>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</si>
  <si>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</si>
  <si>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</si>
  <si>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</si>
  <si>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</si>
  <si>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</si>
  <si>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</si>
  <si>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</si>
  <si>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</si>
  <si>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</si>
  <si>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</si>
  <si>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</si>
  <si>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</si>
  <si>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</si>
  <si>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</si>
  <si>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</si>
  <si>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</si>
  <si>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</si>
  <si>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</si>
  <si>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</si>
  <si>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</si>
  <si>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</si>
  <si>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</si>
  <si>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</si>
  <si>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</si>
  <si>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</si>
  <si>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</si>
  <si>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</si>
  <si>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</si>
  <si>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</si>
  <si>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</si>
  <si>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</si>
  <si>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</si>
  <si>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</si>
  <si>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</si>
  <si>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</si>
  <si>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</si>
  <si>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</si>
  <si>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</si>
  <si>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</si>
  <si>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</si>
  <si>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</si>
  <si>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</si>
  <si>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</si>
  <si>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</si>
  <si>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</si>
  <si>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</si>
  <si>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</si>
  <si>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</si>
  <si>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</si>
  <si>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</si>
  <si>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</si>
  <si>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</si>
  <si>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</si>
  <si>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</si>
  <si>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</si>
  <si>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</si>
  <si>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</si>
  <si>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</si>
  <si>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</si>
  <si>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</si>
  <si>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</si>
  <si>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</si>
  <si>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</si>
  <si>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</si>
  <si>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</si>
  <si>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</si>
  <si>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</si>
  <si>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</si>
  <si>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</si>
  <si>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</si>
  <si>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</si>
  <si>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</si>
  <si>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</si>
  <si>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</si>
  <si>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</si>
  <si>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</si>
  <si>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</si>
  <si>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</si>
  <si>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</si>
  <si>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</si>
  <si>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</si>
  <si>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</si>
  <si>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</si>
  <si>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</si>
  <si>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</si>
  <si>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</si>
  <si>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</si>
  <si>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</si>
  <si>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</si>
  <si>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</si>
  <si>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</si>
  <si>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</si>
  <si>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</si>
  <si>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</si>
  <si>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</si>
  <si>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340237212</t>
  </si>
  <si>
    <t>Zazdívka otvorů v příčkách nebo stěnách pl přes 0,09 do 0,25 m2 cihlami plnými tl přes 100 mm</t>
  </si>
  <si>
    <t>kus</t>
  </si>
  <si>
    <t>4</t>
  </si>
  <si>
    <t>2</t>
  </si>
  <si>
    <t>2056269535</t>
  </si>
  <si>
    <t>342272215</t>
  </si>
  <si>
    <t>Příčka z pórobetonových hladkých tvárnic na tenkovrstvou maltu tl 75 mm</t>
  </si>
  <si>
    <t>m2</t>
  </si>
  <si>
    <t>1169437347</t>
  </si>
  <si>
    <t>342272225</t>
  </si>
  <si>
    <t>Příčka z pórobetonových hladkých tvárnic na tenkovrstvou maltu tl 100 mm</t>
  </si>
  <si>
    <t>495590712</t>
  </si>
  <si>
    <t>342291111</t>
  </si>
  <si>
    <t>Ukotvení příček montážní polyuretanovou pěnou tl příčky do 100 mm</t>
  </si>
  <si>
    <t>m</t>
  </si>
  <si>
    <t>-341886755</t>
  </si>
  <si>
    <t>VV</t>
  </si>
  <si>
    <t>2,6*4</t>
  </si>
  <si>
    <t>6</t>
  </si>
  <si>
    <t>Úpravy povrchů, podlahy a osazování výplní</t>
  </si>
  <si>
    <t>5</t>
  </si>
  <si>
    <t>612142001</t>
  </si>
  <si>
    <t>Potažení vnitřních stěn sklovláknitým pletivem vtlačeným do tenkovrstvé hmoty</t>
  </si>
  <si>
    <t>-712255145</t>
  </si>
  <si>
    <t>2,1+2,6*2</t>
  </si>
  <si>
    <t>632450134</t>
  </si>
  <si>
    <t>Vyrovnávací cementový potěr tl přes 10 do 50 mm ze suchých směsí provedený v ploše</t>
  </si>
  <si>
    <t>-1781451860</t>
  </si>
  <si>
    <t>9</t>
  </si>
  <si>
    <t>Ostatní konstrukce a práce, bourání</t>
  </si>
  <si>
    <t>7</t>
  </si>
  <si>
    <t>952901111.1</t>
  </si>
  <si>
    <t>Vyčištění rekonstruovaných místností před předáním investorovi a ostatní, jinde neuvedené náklady</t>
  </si>
  <si>
    <t>1464042316</t>
  </si>
  <si>
    <t>8</t>
  </si>
  <si>
    <t>962031136</t>
  </si>
  <si>
    <t>Bourání příček z tvárnic nebo příčkovek tl do 150 mm</t>
  </si>
  <si>
    <t>1269844660</t>
  </si>
  <si>
    <t>965042131</t>
  </si>
  <si>
    <t>Bourání podkladů pod dlažby nebo mazanin betonových nebo z litého asfaltu tl do 100 mm pl do 4 m2</t>
  </si>
  <si>
    <t>m3</t>
  </si>
  <si>
    <t>1307493659</t>
  </si>
  <si>
    <t>1,2*0,07</t>
  </si>
  <si>
    <t>10</t>
  </si>
  <si>
    <t>965049111</t>
  </si>
  <si>
    <t>Příplatek k bourání betonových mazanin za bourání mazanin se svařovanou sítí tl do 100 mm</t>
  </si>
  <si>
    <t>318940028</t>
  </si>
  <si>
    <t>11</t>
  </si>
  <si>
    <t>971033431</t>
  </si>
  <si>
    <t>Vybourání otvorů ve zdivu cihelném pl do 0,25 m2 na MVC nebo MV tl do 150 mm</t>
  </si>
  <si>
    <t>-1627508721</t>
  </si>
  <si>
    <t>12</t>
  </si>
  <si>
    <t>977211121</t>
  </si>
  <si>
    <t>Řezání stěnovou pilou kcí z cihel nebo tvárnic hl do 200 mm</t>
  </si>
  <si>
    <t>1486254474</t>
  </si>
  <si>
    <t>997</t>
  </si>
  <si>
    <t>Přesun sutě</t>
  </si>
  <si>
    <t>13</t>
  </si>
  <si>
    <t>997013153</t>
  </si>
  <si>
    <t>Vnitrostaveništní doprava suti a vybouraných hmot pro budovy v přes 9 do 12 m s omezením mechanizace</t>
  </si>
  <si>
    <t>t</t>
  </si>
  <si>
    <t>387781048</t>
  </si>
  <si>
    <t>14</t>
  </si>
  <si>
    <t>997013213</t>
  </si>
  <si>
    <t>Vnitrostaveništní doprava suti a vybouraných hmot pro budovy v přes 9 do 12 m ručně</t>
  </si>
  <si>
    <t>1947602781</t>
  </si>
  <si>
    <t>997013501</t>
  </si>
  <si>
    <t>Odvoz suti a vybouraných hmot na skládku nebo meziskládku do 1 km se složením</t>
  </si>
  <si>
    <t>-1309134096</t>
  </si>
  <si>
    <t>16</t>
  </si>
  <si>
    <t>997013509</t>
  </si>
  <si>
    <t>Příplatek k odvozu suti a vybouraných hmot na skládku ZKD 1 km přes 1 km</t>
  </si>
  <si>
    <t>587856332</t>
  </si>
  <si>
    <t>1,404*9 'Přepočtené koeficientem množství</t>
  </si>
  <si>
    <t>17</t>
  </si>
  <si>
    <t>997013871</t>
  </si>
  <si>
    <t>Poplatek za uložení stavebního odpadu na recyklační skládce (skládkovné) směsného stavebního a demoličního kód odpadu  17 09 04</t>
  </si>
  <si>
    <t>-1611661511</t>
  </si>
  <si>
    <t>998</t>
  </si>
  <si>
    <t>Přesun hmot</t>
  </si>
  <si>
    <t>18</t>
  </si>
  <si>
    <t>998011002</t>
  </si>
  <si>
    <t>Přesun hmot pro budovy zděné v přes 6 do 12 m</t>
  </si>
  <si>
    <t>-434739309</t>
  </si>
  <si>
    <t>PSV</t>
  </si>
  <si>
    <t>Práce a dodávky PSV</t>
  </si>
  <si>
    <t>721</t>
  </si>
  <si>
    <t>Zdravotechnika - vnitřní kanalizace</t>
  </si>
  <si>
    <t>19</t>
  </si>
  <si>
    <t>721173723.1</t>
  </si>
  <si>
    <t>Potrubí kanalizační z PE připojovací DN 50 a úprava stávajícího potrubí</t>
  </si>
  <si>
    <t>soubor</t>
  </si>
  <si>
    <t>612598158</t>
  </si>
  <si>
    <t>20</t>
  </si>
  <si>
    <t>721211911</t>
  </si>
  <si>
    <t>Montáž vpustí podlahových DN 40/50 ostatní typ</t>
  </si>
  <si>
    <t>865888460</t>
  </si>
  <si>
    <t>M</t>
  </si>
  <si>
    <t>HLE.HL510N</t>
  </si>
  <si>
    <t>Podlahová vpust DN40/50 s vodorovným odtokem, 123x123mm/115x115mm</t>
  </si>
  <si>
    <t>32</t>
  </si>
  <si>
    <t>2056649469</t>
  </si>
  <si>
    <t>22</t>
  </si>
  <si>
    <t>998721102</t>
  </si>
  <si>
    <t>Přesun hmot tonážní pro vnitřní kanalizace v objektech v přes 6 do 12 m</t>
  </si>
  <si>
    <t>-1563755546</t>
  </si>
  <si>
    <t>722</t>
  </si>
  <si>
    <t>Zdravotechnika - vnitřní vodovod</t>
  </si>
  <si>
    <t>23</t>
  </si>
  <si>
    <t>722130801.1</t>
  </si>
  <si>
    <t>Demontáž potrubí DN do 25</t>
  </si>
  <si>
    <t>-525015035</t>
  </si>
  <si>
    <t>24</t>
  </si>
  <si>
    <t>722173113.1</t>
  </si>
  <si>
    <t>Potrubí vodovodní plastové vč.izolace - napojení umyvadla a sprchy</t>
  </si>
  <si>
    <t>1947561993</t>
  </si>
  <si>
    <t>25</t>
  </si>
  <si>
    <t>722220851</t>
  </si>
  <si>
    <t>Demontáž armatur závitových s jedním závitem G do 3/4</t>
  </si>
  <si>
    <t>-978513213</t>
  </si>
  <si>
    <t>725</t>
  </si>
  <si>
    <t>Zdravotechnika - zařizovací předměty</t>
  </si>
  <si>
    <t>26</t>
  </si>
  <si>
    <t>725110814</t>
  </si>
  <si>
    <t>Demontáž klozetu Kombi</t>
  </si>
  <si>
    <t>-1173178530</t>
  </si>
  <si>
    <t>27</t>
  </si>
  <si>
    <t>725111936</t>
  </si>
  <si>
    <t>Odmontování krycích dvířek</t>
  </si>
  <si>
    <t>-538688441</t>
  </si>
  <si>
    <t>28</t>
  </si>
  <si>
    <t>725119125.1</t>
  </si>
  <si>
    <t>Montáž klozetových mís, vč. úpravy polohy podomítkové konstrukce uchycení WC vč. splachovací nádrže</t>
  </si>
  <si>
    <t>1547867953</t>
  </si>
  <si>
    <t>"stávající" 1</t>
  </si>
  <si>
    <t>29</t>
  </si>
  <si>
    <t>725210821</t>
  </si>
  <si>
    <t>Demontáž umyvadel bez výtokových armatur</t>
  </si>
  <si>
    <t>145466364</t>
  </si>
  <si>
    <t>30</t>
  </si>
  <si>
    <t>725219102</t>
  </si>
  <si>
    <t>Montáž umyvadla připevněného na šrouby do zdiva</t>
  </si>
  <si>
    <t>-909030720</t>
  </si>
  <si>
    <t>31</t>
  </si>
  <si>
    <t>725291641</t>
  </si>
  <si>
    <t>Doplňky zařízení koupelen a záchodů nerezové madlo sprchové 750 x 450 mm</t>
  </si>
  <si>
    <t>67786561</t>
  </si>
  <si>
    <t>725291642</t>
  </si>
  <si>
    <t>Doplňky zařízení koupelen a záchodů sedačky do sprchy</t>
  </si>
  <si>
    <t>-1652226856</t>
  </si>
  <si>
    <t>33</t>
  </si>
  <si>
    <t>725291702</t>
  </si>
  <si>
    <t>Doplňky zařízení koupelen a záchodů nerezové madlo rovné dl 400 mm</t>
  </si>
  <si>
    <t>1416419840</t>
  </si>
  <si>
    <t>34</t>
  </si>
  <si>
    <t>725291821</t>
  </si>
  <si>
    <t>Demontáž doplňků zařízení koupelen a záchodů - madel, držáku na WC papír, zrcadla, poliček</t>
  </si>
  <si>
    <t>1524709023</t>
  </si>
  <si>
    <t>35</t>
  </si>
  <si>
    <t>725291921</t>
  </si>
  <si>
    <t>Zpětná montáž doplňků zařízení koupelen a záchodů - madel, držáku na WC papír, zrcadla, poliček</t>
  </si>
  <si>
    <t>-231294110</t>
  </si>
  <si>
    <t>36</t>
  </si>
  <si>
    <t>725529301</t>
  </si>
  <si>
    <t>Zpětná montáž infrazářiče</t>
  </si>
  <si>
    <t>-38700959</t>
  </si>
  <si>
    <t>37</t>
  </si>
  <si>
    <t>725662801</t>
  </si>
  <si>
    <t>Demontáž infrazářičů elektrických</t>
  </si>
  <si>
    <t>-1336308092</t>
  </si>
  <si>
    <t>38</t>
  </si>
  <si>
    <t>725813111</t>
  </si>
  <si>
    <t>Ventil rohový bez připojovací trubičky nebo flexi hadičky G 1/2"</t>
  </si>
  <si>
    <t>-1312362751</t>
  </si>
  <si>
    <t>39</t>
  </si>
  <si>
    <t>725820802</t>
  </si>
  <si>
    <t>Demontáž baterie stojánkové do jednoho otvoru</t>
  </si>
  <si>
    <t>-1418982837</t>
  </si>
  <si>
    <t>40</t>
  </si>
  <si>
    <t>725822611</t>
  </si>
  <si>
    <t>Baterie umyvadlová stojánková páková bez výpusti</t>
  </si>
  <si>
    <t>782624852</t>
  </si>
  <si>
    <t>41</t>
  </si>
  <si>
    <t>725849411</t>
  </si>
  <si>
    <t>Montáž baterie sprchové nástěnná s nastavitelnou výškou sprchy</t>
  </si>
  <si>
    <t>-85121096</t>
  </si>
  <si>
    <t>42</t>
  </si>
  <si>
    <t>55145590</t>
  </si>
  <si>
    <t>baterie sprchová páková včetně sprchové soupravy 150mm chrom</t>
  </si>
  <si>
    <t>2069545932</t>
  </si>
  <si>
    <t>43</t>
  </si>
  <si>
    <t>725860811</t>
  </si>
  <si>
    <t>Demontáž uzávěrů zápachu jednoduchých</t>
  </si>
  <si>
    <t>-485868981</t>
  </si>
  <si>
    <t>44</t>
  </si>
  <si>
    <t>725861102</t>
  </si>
  <si>
    <t>Zápachová uzávěrka pro umyvadla DN 40</t>
  </si>
  <si>
    <t>807611665</t>
  </si>
  <si>
    <t>45</t>
  </si>
  <si>
    <t>725980123.1</t>
  </si>
  <si>
    <t>Dvířka 35/40</t>
  </si>
  <si>
    <t>-726465296</t>
  </si>
  <si>
    <t>46</t>
  </si>
  <si>
    <t>998725102</t>
  </si>
  <si>
    <t>Přesun hmot tonážní pro zařizovací předměty v objektech v přes 6 do 12 m</t>
  </si>
  <si>
    <t>263906626</t>
  </si>
  <si>
    <t>741</t>
  </si>
  <si>
    <t>Elektroinstalace - silnoproud</t>
  </si>
  <si>
    <t>47</t>
  </si>
  <si>
    <t>741313082</t>
  </si>
  <si>
    <t>Montáž zásuvka chráněná v krabici šroubové připojení 2P+PE prostředí venkovní, mokré se zapojením vodičů</t>
  </si>
  <si>
    <t>-1984129691</t>
  </si>
  <si>
    <t>48</t>
  </si>
  <si>
    <t>34555225</t>
  </si>
  <si>
    <t>zásuvka nástěnná dvojnásobná, IP44, šroubové svorky</t>
  </si>
  <si>
    <t>1399631572</t>
  </si>
  <si>
    <t>49</t>
  </si>
  <si>
    <t>741315843</t>
  </si>
  <si>
    <t>Demontáž zásuvek domovních venkovních do 16A zapuštěných šroubových bez zachování funkčnosti 2P+PE</t>
  </si>
  <si>
    <t>1330743109</t>
  </si>
  <si>
    <t>50</t>
  </si>
  <si>
    <t>741315901</t>
  </si>
  <si>
    <t>Demontáž elektrických rozvodů - u zásuvky a ventilátoru</t>
  </si>
  <si>
    <t>-1854454671</t>
  </si>
  <si>
    <t>51</t>
  </si>
  <si>
    <t>741315902</t>
  </si>
  <si>
    <t>Úprava elektrických rozvodů</t>
  </si>
  <si>
    <t>-1661842421</t>
  </si>
  <si>
    <t>751</t>
  </si>
  <si>
    <t>Vzduchotechnika</t>
  </si>
  <si>
    <t>52</t>
  </si>
  <si>
    <t>751111012</t>
  </si>
  <si>
    <t>Zpětná montáž ventilátoru axiálního nízkotlakého nástěnného základního D přes 100 do 200 mm</t>
  </si>
  <si>
    <t>671732538</t>
  </si>
  <si>
    <t>53</t>
  </si>
  <si>
    <t>751111811</t>
  </si>
  <si>
    <t>Demontáž ventilátoru axiálního nízkotlakého kruhového D do 200 mm</t>
  </si>
  <si>
    <t>1212514438</t>
  </si>
  <si>
    <t>766</t>
  </si>
  <si>
    <t>Konstrukce truhlářské</t>
  </si>
  <si>
    <t>54</t>
  </si>
  <si>
    <t>766660352.1</t>
  </si>
  <si>
    <t>Zpětná montáž posuvných dveří jednokřídlových průchozí v do 2,5 m a š přes 800 do 1200 mm do pojezdu na stěnu</t>
  </si>
  <si>
    <t>-1963678157</t>
  </si>
  <si>
    <t>55</t>
  </si>
  <si>
    <t>766681811.1</t>
  </si>
  <si>
    <t>Demontáž dveří posuvných na stěně do 2 m2 k opětovnému použití</t>
  </si>
  <si>
    <t>1848311014</t>
  </si>
  <si>
    <t>56</t>
  </si>
  <si>
    <t>766821112.1</t>
  </si>
  <si>
    <t>Zpětná montáž vestavěné skříně dvoukřídlové</t>
  </si>
  <si>
    <t>1186359602</t>
  </si>
  <si>
    <t>57</t>
  </si>
  <si>
    <t>766825821</t>
  </si>
  <si>
    <t>Demontáž truhlářských vestavěných skříní dvoukřídlových</t>
  </si>
  <si>
    <t>1951960552</t>
  </si>
  <si>
    <t>771</t>
  </si>
  <si>
    <t>Podlahy z dlaždic</t>
  </si>
  <si>
    <t>58</t>
  </si>
  <si>
    <t>771111011</t>
  </si>
  <si>
    <t>Vysátí podkladu před pokládkou dlažby</t>
  </si>
  <si>
    <t>1009821707</t>
  </si>
  <si>
    <t>59</t>
  </si>
  <si>
    <t>771121011</t>
  </si>
  <si>
    <t>Nátěr penetrační na podlahu</t>
  </si>
  <si>
    <t>552111146</t>
  </si>
  <si>
    <t>60</t>
  </si>
  <si>
    <t>771573810</t>
  </si>
  <si>
    <t>Demontáž podlah z dlaždic keramických lepených</t>
  </si>
  <si>
    <t>138654069</t>
  </si>
  <si>
    <t>61</t>
  </si>
  <si>
    <t>771574263</t>
  </si>
  <si>
    <t>Montáž podlah keramických pro mechanické zatížení protiskluzných lepených flexibilním lepidlem přes 9 do 12 ks/m2</t>
  </si>
  <si>
    <t>-1137897123</t>
  </si>
  <si>
    <t>62</t>
  </si>
  <si>
    <t>59761409</t>
  </si>
  <si>
    <t>dlažba keramická slinutá protiskluzná do interiéru i exteriéru pro vysoké mechanické namáhání přes 9 do 12ks/m2</t>
  </si>
  <si>
    <t>2102903705</t>
  </si>
  <si>
    <t>1,4*1,1 'Přepočtené koeficientem množství</t>
  </si>
  <si>
    <t>63</t>
  </si>
  <si>
    <t>771577111</t>
  </si>
  <si>
    <t>Příplatek k montáži podlah keramických lepených flexibilním lepidlem za plochu do 5 m2</t>
  </si>
  <si>
    <t>-1590264966</t>
  </si>
  <si>
    <t>64</t>
  </si>
  <si>
    <t>771591112</t>
  </si>
  <si>
    <t>Izolace pod dlažbu nátěrem nebo stěrkou ve dvou vrstvách</t>
  </si>
  <si>
    <t>-1214819379</t>
  </si>
  <si>
    <t>65</t>
  </si>
  <si>
    <t>771591264</t>
  </si>
  <si>
    <t>Izolace těsnícími pásy mezi podlahou a stěnou</t>
  </si>
  <si>
    <t>-961536728</t>
  </si>
  <si>
    <t>0,86*2+0,995</t>
  </si>
  <si>
    <t>66</t>
  </si>
  <si>
    <t>771991101</t>
  </si>
  <si>
    <t>Ostatní náklady oddíl 771 (např. spárování, silikonování, řezání a lišty vč.osazení) přepočtené na podlahovou plochu</t>
  </si>
  <si>
    <t>5907900</t>
  </si>
  <si>
    <t>67</t>
  </si>
  <si>
    <t>998771102</t>
  </si>
  <si>
    <t>Přesun hmot tonážní pro podlahy z dlaždic v objektech v přes 6 do 12 m</t>
  </si>
  <si>
    <t>-714057740</t>
  </si>
  <si>
    <t>776</t>
  </si>
  <si>
    <t>Podlahy povlakové</t>
  </si>
  <si>
    <t>68</t>
  </si>
  <si>
    <t>776111116</t>
  </si>
  <si>
    <t>Odstranění zbytků lepidla z podkladu povlakových podlah broušením</t>
  </si>
  <si>
    <t>-1571464658</t>
  </si>
  <si>
    <t>69</t>
  </si>
  <si>
    <t>776111311</t>
  </si>
  <si>
    <t>Vysátí podkladu povlakových podlah</t>
  </si>
  <si>
    <t>-895080114</t>
  </si>
  <si>
    <t>70</t>
  </si>
  <si>
    <t>776121112</t>
  </si>
  <si>
    <t>Vodou ředitelná penetrace savého podkladu povlakových podlah</t>
  </si>
  <si>
    <t>-1270671435</t>
  </si>
  <si>
    <t>71</t>
  </si>
  <si>
    <t>776201811</t>
  </si>
  <si>
    <t>Demontáž lepených povlakových podlah bez podložky ručně</t>
  </si>
  <si>
    <t>-2050776317</t>
  </si>
  <si>
    <t>72</t>
  </si>
  <si>
    <t>776241111</t>
  </si>
  <si>
    <t>Lepení hladkých (bez vzoru) pásů ze sametového vinylu</t>
  </si>
  <si>
    <t>1850769174</t>
  </si>
  <si>
    <t>73</t>
  </si>
  <si>
    <t>28411080</t>
  </si>
  <si>
    <t>vinyl sametový vyrobený systémem vločkování tl 4,3mm, nylon 6.6, hustota vlákna 70mil/m2, zátěž 33, R10, hořlavost Bfl S1, útlum 20dB</t>
  </si>
  <si>
    <t>1724544412</t>
  </si>
  <si>
    <t>4,6*1,1 'Přepočtené koeficientem množství</t>
  </si>
  <si>
    <t>74</t>
  </si>
  <si>
    <t>776411111</t>
  </si>
  <si>
    <t>Montáž obvodových soklíků výšky do 80 mm</t>
  </si>
  <si>
    <t>1133405386</t>
  </si>
  <si>
    <t>75</t>
  </si>
  <si>
    <t>28411004</t>
  </si>
  <si>
    <t>lišta soklová PVC samolepící 30x30mm</t>
  </si>
  <si>
    <t>1949102229</t>
  </si>
  <si>
    <t>7,1*1,02 'Přepočtené koeficientem množství</t>
  </si>
  <si>
    <t>76</t>
  </si>
  <si>
    <t>998776102</t>
  </si>
  <si>
    <t>Přesun hmot tonážní pro podlahy povlakové v objektech v přes 6 do 12 m</t>
  </si>
  <si>
    <t>-1782079539</t>
  </si>
  <si>
    <t>781</t>
  </si>
  <si>
    <t>Dokončovací práce - obklady</t>
  </si>
  <si>
    <t>77</t>
  </si>
  <si>
    <t>781121011</t>
  </si>
  <si>
    <t>Nátěr penetrační na stěnu</t>
  </si>
  <si>
    <t>-841355856</t>
  </si>
  <si>
    <t>78</t>
  </si>
  <si>
    <t>781131112</t>
  </si>
  <si>
    <t>Izolace pod obklad nátěrem nebo stěrkou ve dvou vrstvách</t>
  </si>
  <si>
    <t>-1550382201</t>
  </si>
  <si>
    <t>79</t>
  </si>
  <si>
    <t>781151031</t>
  </si>
  <si>
    <t>Celoplošné vyrovnání podkladu stěrkou tl 3 mm</t>
  </si>
  <si>
    <t>66872290</t>
  </si>
  <si>
    <t>80</t>
  </si>
  <si>
    <t>781473810</t>
  </si>
  <si>
    <t>Demontáž obkladů z obkladaček keramických lepených</t>
  </si>
  <si>
    <t>989490064</t>
  </si>
  <si>
    <t>8,5+0,25</t>
  </si>
  <si>
    <t>81</t>
  </si>
  <si>
    <t>781474115</t>
  </si>
  <si>
    <t>Montáž obkladů vnitřních keramických hladkých přes 22 do 25 ks/m2 lepených flexibilním lepidlem</t>
  </si>
  <si>
    <t>1439978329</t>
  </si>
  <si>
    <t>82</t>
  </si>
  <si>
    <t>59761039</t>
  </si>
  <si>
    <t>obklad keramický hladký přes 22 do 25ks/m2</t>
  </si>
  <si>
    <t>-191589670</t>
  </si>
  <si>
    <t>12,5*1,1 'Přepočtené koeficientem množství</t>
  </si>
  <si>
    <t>83</t>
  </si>
  <si>
    <t>781991001</t>
  </si>
  <si>
    <t>Ostatní náklady oddílu 781 (např. lišty, řezání, prostupy, tmely .) přepočtené na m2 obkládané plochy</t>
  </si>
  <si>
    <t>475394987</t>
  </si>
  <si>
    <t>84</t>
  </si>
  <si>
    <t>998781102</t>
  </si>
  <si>
    <t>Přesun hmot tonážní pro obklady keramické v objektech v přes 6 do 12 m</t>
  </si>
  <si>
    <t>-2063135767</t>
  </si>
  <si>
    <t>784</t>
  </si>
  <si>
    <t>Dokončovací práce - malby a tapety</t>
  </si>
  <si>
    <t>85</t>
  </si>
  <si>
    <t>784111001</t>
  </si>
  <si>
    <t>Oprášení (ometení ) podkladu v místnostech v do 3,80 m</t>
  </si>
  <si>
    <t>1061398998</t>
  </si>
  <si>
    <t>86</t>
  </si>
  <si>
    <t>784181121</t>
  </si>
  <si>
    <t>Hloubková jednonásobná bezbarvá penetrace podkladu v místnostech v do 3,80 m</t>
  </si>
  <si>
    <t>899288224</t>
  </si>
  <si>
    <t>87</t>
  </si>
  <si>
    <t>784211101</t>
  </si>
  <si>
    <t>Dvojnásobné bílé malby ze směsí za mokra výborně oděruvzdorných v místnostech v do 3,80 m</t>
  </si>
  <si>
    <t>-73560094</t>
  </si>
  <si>
    <t>VRN</t>
  </si>
  <si>
    <t>Vedlejší rozpočtové náklady</t>
  </si>
  <si>
    <t>VRN1</t>
  </si>
  <si>
    <t>Průzkumné, geodetické a projektové práce</t>
  </si>
  <si>
    <t>88</t>
  </si>
  <si>
    <t>013002000</t>
  </si>
  <si>
    <t>Projektové práce</t>
  </si>
  <si>
    <t>1024</t>
  </si>
  <si>
    <t>-510053114</t>
  </si>
  <si>
    <t>dílenská dokumentace a dokumentace skutečného provedení</t>
  </si>
  <si>
    <t>VRN3</t>
  </si>
  <si>
    <t>Zařízení staveniště</t>
  </si>
  <si>
    <t>89</t>
  </si>
  <si>
    <t>030001000</t>
  </si>
  <si>
    <t>-875726634</t>
  </si>
  <si>
    <t>VRN4</t>
  </si>
  <si>
    <t>Inženýrská činnost</t>
  </si>
  <si>
    <t>90</t>
  </si>
  <si>
    <t>045002000</t>
  </si>
  <si>
    <t>Kompletační a koordinační činnost</t>
  </si>
  <si>
    <t>-1876538966</t>
  </si>
  <si>
    <t>VRN7</t>
  </si>
  <si>
    <t>Provozní vlivy</t>
  </si>
  <si>
    <t>91</t>
  </si>
  <si>
    <t>071002000</t>
  </si>
  <si>
    <t>Provoz investora, třetích osob</t>
  </si>
  <si>
    <t>-2099141452</t>
  </si>
  <si>
    <t>Cena bez DPH za 1 pokoj</t>
  </si>
  <si>
    <t>Cena s DPH za 1 pokoj</t>
  </si>
  <si>
    <t>Cena bez DPH za 7 pokojů</t>
  </si>
  <si>
    <t>Cena s DPH za 7 pokojů</t>
  </si>
  <si>
    <t>Příloha č. 3 - Položkový rozpočet</t>
  </si>
  <si>
    <t>Příloha č. 3 - Návrh Položkového rozpočtu</t>
  </si>
  <si>
    <t>Rekonstrukce soc. zázemí pokojů 4.NP</t>
  </si>
  <si>
    <t>Rekonstrukce soc.zázemí pokojů 4.NP</t>
  </si>
  <si>
    <t>Rekonstrukce soc.zázemí pokojů 4.NP (1 pokoj)</t>
  </si>
  <si>
    <t>Rekonstrukce soc.zázemí pokojů 4.NP (7 pokojů)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</si>
</sst>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4"/>
      <name val="Arial CE"/>
      <family val="2"/>
    </font>
    <font>
      <b/>
      <sz val="10"/>
      <color rgb="FF003366"/>
      <name val="Arial CE"/>
      <charset val="238"/>
    </font>
    <font>
      <b/>
      <sz val="8"/>
      <color rgb="FF003366"/>
      <name val="Arial CE"/>
      <charset val="238"/>
    </font>
    <font>
      <sz val="10"/>
      <color rgb="FF0070C0"/>
      <name val="Arial CE"/>
    </font>
    <font>
      <sz val="8"/>
      <color rgb="FF0070C0"/>
      <name val="Arial CE"/>
    </font>
    <font>
      <b/>
      <sz val="10"/>
      <color rgb="FF0070C0"/>
      <name val="Arial CE"/>
    </font>
    <font>
      <b/>
      <sz val="12"/>
      <color rgb="FF0070C0"/>
      <name val="Arial CE"/>
    </font>
    <font>
      <sz val="9"/>
      <color rgb="FF0070C0"/>
      <name val="Arial CE"/>
    </font>
    <font>
      <b/>
      <sz val="8"/>
      <color rgb="FF0070C0"/>
      <name val="Arial CE"/>
    </font>
    <font>
      <i/>
      <sz val="9"/>
      <color rgb="FF0070C0"/>
      <name val="Arial CE"/>
    </font>
    <font>
      <sz val="12"/>
      <color rgb="FF0070C0"/>
      <name val="Arial CE"/>
    </font>
    <font>
      <i/>
      <sz val="9"/>
      <name val="Arial CE"/>
    </font>
    <font>
      <sz val="8"/>
      <name val="Arial CE"/>
    </font>
    <font>
      <sz val="7"/>
      <name val="Arial CE"/>
    </font>
    <font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38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5" xfId="0" applyFont="1" applyBorder="1" applyAlignment="1">
      <alignment horizontal="left" vertical="center"/>
    </xf>
    <xf numFmtId="0" fontId="38" fillId="0" borderId="5" xfId="0" applyFont="1" applyBorder="1" applyAlignment="1">
      <alignment vertical="center"/>
    </xf>
    <xf numFmtId="0" fontId="38" fillId="3" borderId="0" xfId="0" applyFont="1" applyFill="1" applyAlignment="1">
      <alignment vertical="center"/>
    </xf>
    <xf numFmtId="0" fontId="40" fillId="3" borderId="6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vertical="center"/>
    </xf>
    <xf numFmtId="0" fontId="40" fillId="3" borderId="7" xfId="0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8" fillId="0" borderId="4" xfId="0" applyFont="1" applyBorder="1" applyAlignment="1">
      <alignment vertical="center"/>
    </xf>
    <xf numFmtId="0" fontId="37" fillId="0" borderId="5" xfId="0" applyFont="1" applyBorder="1" applyAlignment="1">
      <alignment horizontal="left" vertical="center"/>
    </xf>
    <xf numFmtId="4" fontId="41" fillId="0" borderId="22" xfId="0" applyNumberFormat="1" applyFont="1" applyBorder="1" applyAlignment="1" applyProtection="1">
      <alignment vertical="center"/>
      <protection locked="0"/>
    </xf>
    <xf numFmtId="0" fontId="42" fillId="0" borderId="0" xfId="0" applyFont="1"/>
    <xf numFmtId="4" fontId="43" fillId="0" borderId="22" xfId="0" applyNumberFormat="1" applyFont="1" applyBorder="1" applyAlignment="1" applyProtection="1">
      <alignment vertical="center"/>
      <protection locked="0"/>
    </xf>
    <xf numFmtId="0" fontId="38" fillId="0" borderId="10" xfId="0" applyFont="1" applyBorder="1" applyAlignment="1">
      <alignment vertical="center"/>
    </xf>
    <xf numFmtId="4" fontId="40" fillId="0" borderId="0" xfId="0" applyNumberFormat="1" applyFont="1"/>
    <xf numFmtId="4" fontId="44" fillId="0" borderId="0" xfId="0" applyNumberFormat="1" applyFont="1"/>
    <xf numFmtId="4" fontId="39" fillId="0" borderId="0" xfId="0" applyNumberFormat="1" applyFont="1"/>
    <xf numFmtId="4" fontId="37" fillId="0" borderId="0" xfId="0" applyNumberFormat="1" applyFont="1"/>
    <xf numFmtId="0" fontId="38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5" fontId="37" fillId="0" borderId="0" xfId="0" applyNumberFormat="1" applyFont="1" applyAlignment="1">
      <alignment horizontal="left" vertical="center"/>
    </xf>
    <xf numFmtId="4" fontId="40" fillId="0" borderId="0" xfId="0" applyNumberFormat="1" applyFont="1" applyAlignment="1">
      <alignment vertical="center"/>
    </xf>
    <xf numFmtId="4" fontId="44" fillId="0" borderId="20" xfId="0" applyNumberFormat="1" applyFont="1" applyBorder="1" applyAlignment="1">
      <alignment vertical="center"/>
    </xf>
    <xf numFmtId="4" fontId="37" fillId="0" borderId="20" xfId="0" applyNumberFormat="1" applyFont="1" applyBorder="1" applyAlignment="1">
      <alignment vertical="center"/>
    </xf>
    <xf numFmtId="0" fontId="45" fillId="0" borderId="22" xfId="0" applyFont="1" applyBorder="1" applyAlignment="1" applyProtection="1">
      <alignment horizontal="center" vertical="center"/>
      <protection locked="0"/>
    </xf>
    <xf numFmtId="49" fontId="45" fillId="0" borderId="22" xfId="0" applyNumberFormat="1" applyFont="1" applyBorder="1" applyAlignment="1" applyProtection="1">
      <alignment horizontal="left" vertical="center" wrapText="1"/>
      <protection locked="0"/>
    </xf>
    <xf numFmtId="0" fontId="45" fillId="0" borderId="22" xfId="0" applyFont="1" applyBorder="1" applyAlignment="1" applyProtection="1">
      <alignment horizontal="left" vertical="center" wrapText="1"/>
      <protection locked="0"/>
    </xf>
    <xf numFmtId="0" fontId="45" fillId="0" borderId="22" xfId="0" applyFont="1" applyBorder="1" applyAlignment="1" applyProtection="1">
      <alignment horizontal="center" vertical="center" wrapText="1"/>
      <protection locked="0"/>
    </xf>
    <xf numFmtId="167" fontId="45" fillId="0" borderId="22" xfId="0" applyNumberFormat="1" applyFont="1" applyBorder="1" applyAlignment="1" applyProtection="1">
      <alignment vertical="center"/>
      <protection locked="0"/>
    </xf>
    <xf numFmtId="0" fontId="46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167" fontId="46" fillId="0" borderId="0" xfId="0" applyNumberFormat="1" applyFont="1" applyAlignment="1">
      <alignment vertical="center"/>
    </xf>
    <xf numFmtId="0" fontId="46" fillId="0" borderId="3" xfId="0" applyFont="1" applyBorder="1" applyAlignment="1" applyProtection="1">
      <alignment vertical="center"/>
      <protection locked="0"/>
    </xf>
    <xf numFmtId="167" fontId="48" fillId="0" borderId="22" xfId="0" applyNumberFormat="1" applyFont="1" applyBorder="1" applyAlignment="1" applyProtection="1">
      <alignment vertical="center"/>
      <protection locked="0"/>
    </xf>
    <xf numFmtId="0" fontId="23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left" vertical="center"/>
    </xf>
    <xf numFmtId="0" fontId="34" fillId="0" borderId="10" xfId="0" applyFont="1" applyBorder="1"/>
    <xf numFmtId="4" fontId="39" fillId="0" borderId="5" xfId="0" applyNumberFormat="1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4" fontId="39" fillId="0" borderId="0" xfId="0" applyNumberFormat="1" applyFont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7" fillId="0" borderId="0" xfId="0" applyFont="1" applyAlignment="1">
      <alignment vertical="center"/>
    </xf>
    <xf numFmtId="164" fontId="37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40" fillId="3" borderId="7" xfId="0" applyFont="1" applyFill="1" applyBorder="1" applyAlignment="1">
      <alignment horizontal="left" vertical="center"/>
    </xf>
    <xf numFmtId="0" fontId="38" fillId="3" borderId="7" xfId="0" applyFont="1" applyFill="1" applyBorder="1" applyAlignment="1">
      <alignment vertical="center"/>
    </xf>
    <xf numFmtId="4" fontId="40" fillId="3" borderId="7" xfId="0" applyNumberFormat="1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21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0" fillId="5" borderId="0" xfId="0" applyFill="1"/>
    <xf numFmtId="0" fontId="1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/>
    </xf>
    <xf numFmtId="165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0" fillId="5" borderId="12" xfId="0" applyFill="1" applyBorder="1" applyAlignment="1">
      <alignment vertical="center"/>
    </xf>
    <xf numFmtId="0" fontId="14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horizontal="left" vertical="center"/>
    </xf>
    <xf numFmtId="4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0" fillId="5" borderId="7" xfId="0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0" fillId="5" borderId="5" xfId="0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0" fontId="0" fillId="5" borderId="10" xfId="0" applyFill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1"/>
  <sheetViews>
    <sheetView showGridLines="0" workbookViewId="0">
      <selection activeCell="AK45" sqref="AK4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ht="36.950000000000003" customHeight="1">
      <c r="AE2" s="187" t="s">
        <v>548</v>
      </c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R2" s="206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ht="12" customHeight="1">
      <c r="B5" s="18"/>
      <c r="D5" s="21" t="s">
        <v>12</v>
      </c>
      <c r="K5" s="194" t="s">
        <v>13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8"/>
      <c r="BS5" s="15" t="s">
        <v>6</v>
      </c>
    </row>
    <row r="6" spans="1:74" ht="36.950000000000003" customHeight="1">
      <c r="B6" s="18"/>
      <c r="D6" s="23" t="s">
        <v>14</v>
      </c>
      <c r="K6" s="196" t="s">
        <v>549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8"/>
      <c r="BS6" s="15" t="s">
        <v>6</v>
      </c>
    </row>
    <row r="7" spans="1:74" ht="12" customHeight="1">
      <c r="B7" s="18"/>
      <c r="D7" s="24" t="s">
        <v>15</v>
      </c>
      <c r="K7" s="22" t="s">
        <v>1</v>
      </c>
      <c r="AK7" s="24" t="s">
        <v>16</v>
      </c>
      <c r="AN7" s="22" t="s">
        <v>1</v>
      </c>
      <c r="AR7" s="18"/>
      <c r="BS7" s="15" t="s">
        <v>6</v>
      </c>
    </row>
    <row r="8" spans="1:74" ht="12" customHeight="1">
      <c r="B8" s="18"/>
      <c r="D8" s="24" t="s">
        <v>17</v>
      </c>
      <c r="K8" s="22" t="s">
        <v>18</v>
      </c>
      <c r="AK8" s="136" t="s">
        <v>19</v>
      </c>
      <c r="AL8" s="137"/>
      <c r="AN8" s="22"/>
      <c r="AR8" s="18"/>
      <c r="BS8" s="15" t="s">
        <v>6</v>
      </c>
    </row>
    <row r="9" spans="1:74" ht="14.45" customHeight="1">
      <c r="B9" s="18"/>
      <c r="AR9" s="18"/>
      <c r="BS9" s="15" t="s">
        <v>6</v>
      </c>
    </row>
    <row r="10" spans="1:74" ht="12" customHeight="1">
      <c r="B10" s="18"/>
      <c r="D10" s="24" t="s">
        <v>20</v>
      </c>
      <c r="AK10" s="24" t="s">
        <v>21</v>
      </c>
      <c r="AN10" s="22" t="s">
        <v>1</v>
      </c>
      <c r="AR10" s="18"/>
      <c r="BS10" s="15" t="s">
        <v>6</v>
      </c>
    </row>
    <row r="11" spans="1:74" ht="18.399999999999999" customHeight="1">
      <c r="B11" s="18"/>
      <c r="E11" s="22" t="s">
        <v>22</v>
      </c>
      <c r="AK11" s="24" t="s">
        <v>23</v>
      </c>
      <c r="AN11" s="22" t="s">
        <v>1</v>
      </c>
      <c r="AR11" s="18"/>
      <c r="BS11" s="15" t="s">
        <v>6</v>
      </c>
    </row>
    <row r="12" spans="1:74" ht="6.95" customHeight="1">
      <c r="B12" s="18"/>
      <c r="AR12" s="18"/>
      <c r="BS12" s="15" t="s">
        <v>6</v>
      </c>
    </row>
    <row r="13" spans="1:74" ht="12" customHeight="1">
      <c r="B13" s="18"/>
      <c r="D13" s="24" t="s">
        <v>24</v>
      </c>
      <c r="AK13" s="24" t="s">
        <v>21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25</v>
      </c>
      <c r="AK14" s="24" t="s">
        <v>23</v>
      </c>
      <c r="AN14" s="22" t="s">
        <v>1</v>
      </c>
      <c r="AR14" s="18"/>
      <c r="BS14" s="15" t="s">
        <v>6</v>
      </c>
    </row>
    <row r="15" spans="1:74" ht="6.95" customHeight="1">
      <c r="B15" s="18"/>
      <c r="AR15" s="18"/>
      <c r="BS15" s="15" t="s">
        <v>3</v>
      </c>
    </row>
    <row r="16" spans="1:74" ht="12" customHeight="1">
      <c r="B16" s="18"/>
      <c r="D16" s="24" t="s">
        <v>26</v>
      </c>
      <c r="AK16" s="24" t="s">
        <v>21</v>
      </c>
      <c r="AN16" s="22" t="s">
        <v>1</v>
      </c>
      <c r="AR16" s="18"/>
      <c r="BS16" s="15" t="s">
        <v>3</v>
      </c>
    </row>
    <row r="17" spans="2:71" ht="18.399999999999999" customHeight="1">
      <c r="B17" s="18"/>
      <c r="E17" s="22" t="s">
        <v>27</v>
      </c>
      <c r="AK17" s="24" t="s">
        <v>23</v>
      </c>
      <c r="AN17" s="22" t="s">
        <v>1</v>
      </c>
      <c r="AR17" s="18"/>
      <c r="BS17" s="15" t="s">
        <v>28</v>
      </c>
    </row>
    <row r="18" spans="2:71" ht="6.95" customHeight="1">
      <c r="B18" s="18"/>
      <c r="AR18" s="18"/>
      <c r="BS18" s="15" t="s">
        <v>6</v>
      </c>
    </row>
    <row r="19" spans="2:71" ht="12" customHeight="1">
      <c r="B19" s="18"/>
      <c r="D19" s="136" t="s">
        <v>29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6" t="s">
        <v>21</v>
      </c>
      <c r="AL19" s="137"/>
      <c r="AM19" s="137"/>
      <c r="AN19" s="136" t="s">
        <v>1</v>
      </c>
      <c r="AR19" s="18"/>
      <c r="BS19" s="15" t="s">
        <v>6</v>
      </c>
    </row>
    <row r="20" spans="2:71" ht="18.399999999999999" customHeight="1">
      <c r="B20" s="18"/>
      <c r="D20" s="137"/>
      <c r="E20" s="136" t="s">
        <v>25</v>
      </c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6" t="s">
        <v>23</v>
      </c>
      <c r="AL20" s="137"/>
      <c r="AM20" s="137"/>
      <c r="AN20" s="136" t="s">
        <v>1</v>
      </c>
      <c r="AR20" s="18"/>
      <c r="BS20" s="15" t="s">
        <v>28</v>
      </c>
    </row>
    <row r="21" spans="2:71" ht="6.95" customHeight="1">
      <c r="B21" s="18"/>
      <c r="AR21" s="18"/>
    </row>
    <row r="22" spans="2:71" ht="12" customHeight="1">
      <c r="B22" s="18"/>
      <c r="D22" s="24" t="s">
        <v>30</v>
      </c>
      <c r="AR22" s="18"/>
    </row>
    <row r="23" spans="2:71" ht="16.5" customHeight="1">
      <c r="B23" s="18"/>
      <c r="E23" s="197" t="s">
        <v>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8"/>
    </row>
    <row r="24" spans="2:71" ht="6.95" customHeight="1">
      <c r="B24" s="18"/>
      <c r="AR24" s="18"/>
    </row>
    <row r="25" spans="2:7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2:71" s="1" customFormat="1" ht="25.9" customHeight="1">
      <c r="B26" s="27"/>
      <c r="C26" s="139"/>
      <c r="D26" s="140" t="s">
        <v>543</v>
      </c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88">
        <f>SUM(W30)</f>
        <v>0</v>
      </c>
      <c r="AL26" s="189"/>
      <c r="AM26" s="189"/>
      <c r="AN26" s="189"/>
      <c r="AO26" s="189"/>
      <c r="AR26" s="27"/>
    </row>
    <row r="27" spans="2:71" s="1" customFormat="1" ht="6.95" customHeight="1">
      <c r="B27" s="27"/>
      <c r="AR27" s="27"/>
    </row>
    <row r="28" spans="2:71" s="1" customFormat="1" ht="12.75">
      <c r="B28" s="27"/>
      <c r="L28" s="198" t="s">
        <v>32</v>
      </c>
      <c r="M28" s="198"/>
      <c r="N28" s="198"/>
      <c r="O28" s="198"/>
      <c r="P28" s="198"/>
      <c r="W28" s="198" t="s">
        <v>33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34</v>
      </c>
      <c r="AL28" s="198"/>
      <c r="AM28" s="198"/>
      <c r="AN28" s="198"/>
      <c r="AO28" s="198"/>
      <c r="AR28" s="27"/>
    </row>
    <row r="29" spans="2:71" s="2" customFormat="1" ht="14.45" customHeight="1">
      <c r="B29" s="29"/>
      <c r="D29" s="24" t="s">
        <v>35</v>
      </c>
      <c r="F29" s="24" t="s">
        <v>36</v>
      </c>
      <c r="L29" s="201">
        <v>0.21</v>
      </c>
      <c r="M29" s="200"/>
      <c r="N29" s="200"/>
      <c r="O29" s="200"/>
      <c r="P29" s="200"/>
      <c r="W29" s="199">
        <f>ROUND(AZ88,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ROUND(AV88, 2)</f>
        <v>0</v>
      </c>
      <c r="AL29" s="200"/>
      <c r="AM29" s="200"/>
      <c r="AN29" s="200"/>
      <c r="AO29" s="200"/>
      <c r="AR29" s="29"/>
    </row>
    <row r="30" spans="2:71" s="2" customFormat="1" ht="14.45" customHeight="1">
      <c r="B30" s="29"/>
      <c r="D30" s="138"/>
      <c r="E30" s="138"/>
      <c r="F30" s="136" t="s">
        <v>37</v>
      </c>
      <c r="G30" s="138"/>
      <c r="H30" s="138"/>
      <c r="I30" s="138"/>
      <c r="J30" s="138"/>
      <c r="K30" s="138"/>
      <c r="L30" s="203">
        <v>0.15</v>
      </c>
      <c r="M30" s="202"/>
      <c r="N30" s="202"/>
      <c r="O30" s="202"/>
      <c r="P30" s="202"/>
      <c r="Q30" s="138"/>
      <c r="W30" s="190">
        <f>SUM('220307R1 - Rekonstrukce s...'!J134)</f>
        <v>0</v>
      </c>
      <c r="X30" s="202"/>
      <c r="Y30" s="202"/>
      <c r="Z30" s="202"/>
      <c r="AA30" s="202"/>
      <c r="AB30" s="202"/>
      <c r="AC30" s="202"/>
      <c r="AD30" s="202"/>
      <c r="AE30" s="202"/>
      <c r="AF30" s="138"/>
      <c r="AG30" s="138"/>
      <c r="AH30" s="138"/>
      <c r="AI30" s="138"/>
      <c r="AJ30" s="138"/>
      <c r="AK30" s="190">
        <f>ROUND(AW88, 2)</f>
        <v>0</v>
      </c>
      <c r="AL30" s="202"/>
      <c r="AM30" s="202"/>
      <c r="AN30" s="202"/>
      <c r="AO30" s="202"/>
      <c r="AR30" s="29"/>
    </row>
    <row r="31" spans="2:71" s="2" customFormat="1" ht="14.45" hidden="1" customHeight="1">
      <c r="B31" s="29"/>
      <c r="F31" s="24" t="s">
        <v>38</v>
      </c>
      <c r="L31" s="201">
        <v>0.21</v>
      </c>
      <c r="M31" s="200"/>
      <c r="N31" s="200"/>
      <c r="O31" s="200"/>
      <c r="P31" s="200"/>
      <c r="W31" s="199">
        <f>ROUND(BB88,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29"/>
    </row>
    <row r="32" spans="2:71" s="2" customFormat="1" ht="14.45" hidden="1" customHeight="1">
      <c r="B32" s="29"/>
      <c r="F32" s="24" t="s">
        <v>39</v>
      </c>
      <c r="L32" s="201">
        <v>0.15</v>
      </c>
      <c r="M32" s="200"/>
      <c r="N32" s="200"/>
      <c r="O32" s="200"/>
      <c r="P32" s="200"/>
      <c r="W32" s="199">
        <f>ROUND(BC88,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29"/>
    </row>
    <row r="33" spans="2:44" s="2" customFormat="1" ht="14.45" hidden="1" customHeight="1">
      <c r="B33" s="29"/>
      <c r="F33" s="24" t="s">
        <v>40</v>
      </c>
      <c r="L33" s="201">
        <v>0</v>
      </c>
      <c r="M33" s="200"/>
      <c r="N33" s="200"/>
      <c r="O33" s="200"/>
      <c r="P33" s="200"/>
      <c r="W33" s="199">
        <f>ROUND(BD88,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29"/>
    </row>
    <row r="34" spans="2:44" s="1" customFormat="1" ht="6.95" customHeight="1">
      <c r="B34" s="27"/>
      <c r="AR34" s="27"/>
    </row>
    <row r="35" spans="2:44" s="1" customFormat="1" ht="25.9" customHeight="1">
      <c r="B35" s="27"/>
      <c r="C35" s="142"/>
      <c r="D35" s="143" t="s">
        <v>544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5" t="s">
        <v>42</v>
      </c>
      <c r="U35" s="144"/>
      <c r="V35" s="144"/>
      <c r="W35" s="144"/>
      <c r="X35" s="207" t="s">
        <v>43</v>
      </c>
      <c r="Y35" s="208"/>
      <c r="Z35" s="208"/>
      <c r="AA35" s="208"/>
      <c r="AB35" s="208"/>
      <c r="AC35" s="144"/>
      <c r="AD35" s="144"/>
      <c r="AE35" s="144"/>
      <c r="AF35" s="144"/>
      <c r="AG35" s="144"/>
      <c r="AH35" s="144"/>
      <c r="AI35" s="144"/>
      <c r="AJ35" s="144"/>
      <c r="AK35" s="209">
        <f>SUM(W30+AK30)</f>
        <v>0</v>
      </c>
      <c r="AL35" s="208"/>
      <c r="AM35" s="208"/>
      <c r="AN35" s="208"/>
      <c r="AO35" s="210"/>
      <c r="AP35" s="30"/>
      <c r="AQ35" s="30"/>
      <c r="AR35" s="27"/>
    </row>
    <row r="36" spans="2:44" s="1" customFormat="1" ht="6.95" customHeight="1">
      <c r="B36" s="27"/>
      <c r="AR36" s="27"/>
    </row>
    <row r="37" spans="2:44" s="1" customFormat="1" ht="14.45" customHeight="1">
      <c r="B37" s="27"/>
      <c r="AR37" s="27"/>
    </row>
    <row r="38" spans="2:44" ht="14.45" customHeight="1">
      <c r="B38" s="18"/>
      <c r="D38" s="137"/>
      <c r="E38" s="140" t="s">
        <v>545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88">
        <f>SUM(X42)</f>
        <v>0</v>
      </c>
      <c r="AL38" s="189"/>
      <c r="AM38" s="189"/>
      <c r="AN38" s="189"/>
      <c r="AO38" s="189"/>
      <c r="AP38" s="141"/>
      <c r="AR38" s="18"/>
    </row>
    <row r="39" spans="2:44" ht="14.45" customHeight="1">
      <c r="B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8"/>
    </row>
    <row r="40" spans="2:44" ht="14.45" customHeight="1">
      <c r="B40" s="18"/>
      <c r="E40" s="1"/>
      <c r="F40" s="1"/>
      <c r="G40" s="1"/>
      <c r="H40" s="1"/>
      <c r="I40" s="1"/>
      <c r="J40" s="1"/>
      <c r="K40" s="1"/>
      <c r="L40" s="1"/>
      <c r="M40" s="198" t="s">
        <v>32</v>
      </c>
      <c r="N40" s="198"/>
      <c r="O40" s="198"/>
      <c r="P40" s="198"/>
      <c r="Q40" s="198"/>
      <c r="R40" s="1"/>
      <c r="S40" s="1"/>
      <c r="T40" s="1"/>
      <c r="U40" s="1"/>
      <c r="V40" s="1"/>
      <c r="W40" s="1"/>
      <c r="X40" s="198" t="s">
        <v>33</v>
      </c>
      <c r="Y40" s="198"/>
      <c r="Z40" s="198"/>
      <c r="AA40" s="198"/>
      <c r="AB40" s="198"/>
      <c r="AC40" s="198"/>
      <c r="AD40" s="198"/>
      <c r="AE40" s="198"/>
      <c r="AF40" s="198"/>
      <c r="AG40" s="1"/>
      <c r="AH40" s="1"/>
      <c r="AI40" s="1"/>
      <c r="AJ40" s="1"/>
      <c r="AK40" s="1"/>
      <c r="AL40" s="198" t="s">
        <v>34</v>
      </c>
      <c r="AM40" s="198"/>
      <c r="AN40" s="198"/>
      <c r="AO40" s="198"/>
      <c r="AP40" s="198"/>
      <c r="AR40" s="18"/>
    </row>
    <row r="41" spans="2:44" ht="14.45" customHeight="1">
      <c r="B41" s="18"/>
      <c r="E41" s="24" t="s">
        <v>35</v>
      </c>
      <c r="F41" s="2"/>
      <c r="G41" s="24" t="s">
        <v>36</v>
      </c>
      <c r="H41" s="2"/>
      <c r="I41" s="2"/>
      <c r="J41" s="2"/>
      <c r="K41" s="2"/>
      <c r="L41" s="2"/>
      <c r="M41" s="201">
        <v>0.21</v>
      </c>
      <c r="N41" s="200"/>
      <c r="O41" s="200"/>
      <c r="P41" s="200"/>
      <c r="Q41" s="200"/>
      <c r="R41" s="2"/>
      <c r="S41" s="2"/>
      <c r="T41" s="2"/>
      <c r="U41" s="2"/>
      <c r="V41" s="2"/>
      <c r="W41" s="2"/>
      <c r="X41" s="199">
        <f>ROUND(BA100, 2)</f>
        <v>0</v>
      </c>
      <c r="Y41" s="200"/>
      <c r="Z41" s="200"/>
      <c r="AA41" s="200"/>
      <c r="AB41" s="200"/>
      <c r="AC41" s="200"/>
      <c r="AD41" s="200"/>
      <c r="AE41" s="200"/>
      <c r="AF41" s="200"/>
      <c r="AG41" s="2"/>
      <c r="AH41" s="2"/>
      <c r="AI41" s="2"/>
      <c r="AJ41" s="2"/>
      <c r="AK41" s="2"/>
      <c r="AL41" s="199">
        <f>ROUND(AW100, 2)</f>
        <v>0</v>
      </c>
      <c r="AM41" s="200"/>
      <c r="AN41" s="200"/>
      <c r="AO41" s="200"/>
      <c r="AP41" s="200"/>
      <c r="AR41" s="18"/>
    </row>
    <row r="42" spans="2:44" ht="14.45" customHeight="1">
      <c r="B42" s="18"/>
      <c r="D42" s="137"/>
      <c r="E42" s="138"/>
      <c r="F42" s="138"/>
      <c r="G42" s="136" t="s">
        <v>37</v>
      </c>
      <c r="H42" s="138"/>
      <c r="I42" s="138"/>
      <c r="J42" s="138"/>
      <c r="K42" s="138"/>
      <c r="L42" s="138"/>
      <c r="M42" s="203">
        <v>0.15</v>
      </c>
      <c r="N42" s="202"/>
      <c r="O42" s="202"/>
      <c r="P42" s="202"/>
      <c r="Q42" s="202"/>
      <c r="R42" s="138"/>
      <c r="S42" s="138"/>
      <c r="T42" s="138"/>
      <c r="U42" s="138"/>
      <c r="V42" s="138"/>
      <c r="W42" s="138"/>
      <c r="X42" s="190">
        <f>SUM(W30)*7</f>
        <v>0</v>
      </c>
      <c r="Y42" s="202"/>
      <c r="Z42" s="202"/>
      <c r="AA42" s="202"/>
      <c r="AB42" s="202"/>
      <c r="AC42" s="202"/>
      <c r="AD42" s="202"/>
      <c r="AE42" s="202"/>
      <c r="AF42" s="202"/>
      <c r="AG42" s="138"/>
      <c r="AH42" s="138"/>
      <c r="AI42" s="138"/>
      <c r="AJ42" s="138"/>
      <c r="AK42" s="138"/>
      <c r="AL42" s="190">
        <f>SUM(X42)/100*15</f>
        <v>0</v>
      </c>
      <c r="AM42" s="190"/>
      <c r="AN42" s="190"/>
      <c r="AO42" s="190"/>
      <c r="AP42" s="138"/>
      <c r="AR42" s="18"/>
    </row>
    <row r="43" spans="2:44" ht="14.45" customHeight="1">
      <c r="B43" s="18"/>
      <c r="AR43" s="18"/>
    </row>
    <row r="44" spans="2:44" ht="21.75" customHeight="1">
      <c r="B44" s="18"/>
      <c r="C44" s="142"/>
      <c r="D44" s="143" t="s">
        <v>546</v>
      </c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5" t="s">
        <v>42</v>
      </c>
      <c r="U44" s="144"/>
      <c r="V44" s="144"/>
      <c r="W44" s="144"/>
      <c r="X44" s="207" t="s">
        <v>43</v>
      </c>
      <c r="Y44" s="208"/>
      <c r="Z44" s="208"/>
      <c r="AA44" s="208"/>
      <c r="AB44" s="208"/>
      <c r="AC44" s="144"/>
      <c r="AD44" s="144"/>
      <c r="AE44" s="144"/>
      <c r="AF44" s="144"/>
      <c r="AG44" s="144"/>
      <c r="AH44" s="144"/>
      <c r="AI44" s="144"/>
      <c r="AJ44" s="144"/>
      <c r="AK44" s="209">
        <f>X42+AL42</f>
        <v>0</v>
      </c>
      <c r="AL44" s="208"/>
      <c r="AM44" s="208"/>
      <c r="AN44" s="208"/>
      <c r="AO44" s="210"/>
      <c r="AP44" s="30"/>
      <c r="AR44" s="18"/>
    </row>
    <row r="45" spans="2:44" ht="14.45" customHeight="1">
      <c r="B45" s="18"/>
      <c r="AR45" s="18"/>
    </row>
    <row r="46" spans="2:44" s="1" customFormat="1" ht="14.45" customHeight="1">
      <c r="B46" s="27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146" t="s">
        <v>45</v>
      </c>
      <c r="AI46" s="147"/>
      <c r="AJ46" s="147"/>
      <c r="AK46" s="147"/>
      <c r="AL46" s="147"/>
      <c r="AM46" s="147"/>
      <c r="AN46" s="147"/>
      <c r="AO46" s="147"/>
      <c r="AR46" s="27"/>
    </row>
    <row r="47" spans="2:44">
      <c r="B47" s="18"/>
      <c r="AH47" s="137"/>
      <c r="AI47" s="137"/>
      <c r="AJ47" s="137"/>
      <c r="AK47" s="137"/>
      <c r="AL47" s="137"/>
      <c r="AM47" s="137"/>
      <c r="AN47" s="137"/>
      <c r="AO47" s="137"/>
      <c r="AR47" s="18"/>
    </row>
    <row r="48" spans="2:44">
      <c r="B48" s="18"/>
      <c r="AH48" s="137"/>
      <c r="AI48" s="137"/>
      <c r="AJ48" s="137"/>
      <c r="AK48" s="137"/>
      <c r="AL48" s="137"/>
      <c r="AM48" s="137"/>
      <c r="AN48" s="137"/>
      <c r="AO48" s="137"/>
      <c r="AR48" s="18"/>
    </row>
    <row r="49" spans="2:44">
      <c r="B49" s="18"/>
      <c r="AH49" s="137"/>
      <c r="AI49" s="137"/>
      <c r="AJ49" s="137"/>
      <c r="AK49" s="137"/>
      <c r="AL49" s="137"/>
      <c r="AM49" s="137"/>
      <c r="AN49" s="137"/>
      <c r="AO49" s="137"/>
      <c r="AR49" s="18"/>
    </row>
    <row r="50" spans="2:44">
      <c r="B50" s="18"/>
      <c r="AH50" s="137"/>
      <c r="AI50" s="137"/>
      <c r="AJ50" s="137"/>
      <c r="AK50" s="137"/>
      <c r="AL50" s="137"/>
      <c r="AM50" s="137"/>
      <c r="AN50" s="137"/>
      <c r="AO50" s="137"/>
      <c r="AR50" s="18"/>
    </row>
    <row r="51" spans="2:44">
      <c r="B51" s="18"/>
      <c r="AH51" s="137"/>
      <c r="AI51" s="137"/>
      <c r="AJ51" s="137"/>
      <c r="AK51" s="137"/>
      <c r="AL51" s="137"/>
      <c r="AM51" s="137"/>
      <c r="AN51" s="137"/>
      <c r="AO51" s="137"/>
      <c r="AR51" s="18"/>
    </row>
    <row r="52" spans="2:44" s="1" customFormat="1" ht="12.75">
      <c r="B52" s="27"/>
      <c r="D52" s="33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33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148" t="s">
        <v>46</v>
      </c>
      <c r="AI52" s="141"/>
      <c r="AJ52" s="141"/>
      <c r="AK52" s="141"/>
      <c r="AL52" s="141"/>
      <c r="AM52" s="148" t="s">
        <v>47</v>
      </c>
      <c r="AN52" s="141"/>
      <c r="AO52" s="141"/>
      <c r="AR52" s="27"/>
    </row>
    <row r="53" spans="2:44">
      <c r="B53" s="18"/>
      <c r="AH53" s="137"/>
      <c r="AI53" s="137"/>
      <c r="AJ53" s="137"/>
      <c r="AK53" s="137"/>
      <c r="AL53" s="137"/>
      <c r="AM53" s="137"/>
      <c r="AN53" s="137"/>
      <c r="AO53" s="137"/>
      <c r="AR53" s="18"/>
    </row>
    <row r="54" spans="2:44">
      <c r="B54" s="18"/>
      <c r="AH54" s="137"/>
      <c r="AI54" s="137"/>
      <c r="AJ54" s="137"/>
      <c r="AK54" s="137"/>
      <c r="AL54" s="137"/>
      <c r="AM54" s="137"/>
      <c r="AN54" s="137"/>
      <c r="AO54" s="137"/>
      <c r="AR54" s="18"/>
    </row>
    <row r="55" spans="2:44">
      <c r="B55" s="18"/>
      <c r="AH55" s="137"/>
      <c r="AI55" s="137"/>
      <c r="AJ55" s="137"/>
      <c r="AK55" s="137"/>
      <c r="AL55" s="137"/>
      <c r="AM55" s="137"/>
      <c r="AN55" s="137"/>
      <c r="AO55" s="137"/>
      <c r="AR55" s="18"/>
    </row>
    <row r="56" spans="2:44">
      <c r="B56" s="18"/>
      <c r="AH56" s="137"/>
      <c r="AI56" s="137"/>
      <c r="AJ56" s="137"/>
      <c r="AK56" s="137"/>
      <c r="AL56" s="137"/>
      <c r="AM56" s="137"/>
      <c r="AN56" s="137"/>
      <c r="AO56" s="137"/>
      <c r="AR56" s="18"/>
    </row>
    <row r="57" spans="2:44">
      <c r="B57" s="18"/>
      <c r="AH57" s="137"/>
      <c r="AI57" s="137"/>
      <c r="AJ57" s="137"/>
      <c r="AK57" s="137"/>
      <c r="AL57" s="137"/>
      <c r="AM57" s="137"/>
      <c r="AN57" s="137"/>
      <c r="AO57" s="137"/>
      <c r="AR57" s="18"/>
    </row>
    <row r="58" spans="2:44" s="1" customFormat="1" ht="12.75">
      <c r="B58" s="27"/>
      <c r="D58" s="31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146" t="s">
        <v>49</v>
      </c>
      <c r="AI58" s="147"/>
      <c r="AJ58" s="147"/>
      <c r="AK58" s="147"/>
      <c r="AL58" s="147"/>
      <c r="AM58" s="147"/>
      <c r="AN58" s="147"/>
      <c r="AO58" s="147"/>
      <c r="AR58" s="27"/>
    </row>
    <row r="59" spans="2:44">
      <c r="B59" s="18"/>
      <c r="AH59" s="137"/>
      <c r="AI59" s="137"/>
      <c r="AJ59" s="137"/>
      <c r="AK59" s="137"/>
      <c r="AL59" s="137"/>
      <c r="AM59" s="137"/>
      <c r="AN59" s="137"/>
      <c r="AO59" s="137"/>
      <c r="AR59" s="18"/>
    </row>
    <row r="60" spans="2:44">
      <c r="B60" s="18"/>
      <c r="AH60" s="137"/>
      <c r="AI60" s="137"/>
      <c r="AJ60" s="137"/>
      <c r="AK60" s="137"/>
      <c r="AL60" s="137"/>
      <c r="AM60" s="137"/>
      <c r="AN60" s="137"/>
      <c r="AO60" s="137"/>
      <c r="AR60" s="18"/>
    </row>
    <row r="61" spans="2:44">
      <c r="B61" s="18"/>
      <c r="AH61" s="137"/>
      <c r="AI61" s="137"/>
      <c r="AJ61" s="137"/>
      <c r="AK61" s="137"/>
      <c r="AL61" s="137"/>
      <c r="AM61" s="137"/>
      <c r="AN61" s="137"/>
      <c r="AO61" s="137"/>
      <c r="AR61" s="18"/>
    </row>
    <row r="62" spans="2:44">
      <c r="B62" s="18"/>
      <c r="AH62" s="137"/>
      <c r="AI62" s="137"/>
      <c r="AJ62" s="137"/>
      <c r="AK62" s="137"/>
      <c r="AL62" s="137"/>
      <c r="AM62" s="137"/>
      <c r="AN62" s="137"/>
      <c r="AO62" s="137"/>
      <c r="AR62" s="18"/>
    </row>
    <row r="63" spans="2:44">
      <c r="B63" s="18"/>
      <c r="AH63" s="137"/>
      <c r="AI63" s="137"/>
      <c r="AJ63" s="137"/>
      <c r="AK63" s="137"/>
      <c r="AL63" s="137"/>
      <c r="AM63" s="137"/>
      <c r="AN63" s="137"/>
      <c r="AO63" s="137"/>
      <c r="AR63" s="18"/>
    </row>
    <row r="64" spans="2:44">
      <c r="B64" s="18"/>
      <c r="AH64" s="137"/>
      <c r="AI64" s="137"/>
      <c r="AJ64" s="137"/>
      <c r="AK64" s="137"/>
      <c r="AL64" s="137"/>
      <c r="AM64" s="137"/>
      <c r="AN64" s="137"/>
      <c r="AO64" s="137"/>
      <c r="AR64" s="18"/>
    </row>
    <row r="65" spans="2:44">
      <c r="B65" s="18"/>
      <c r="AH65" s="137"/>
      <c r="AI65" s="137"/>
      <c r="AJ65" s="137"/>
      <c r="AK65" s="137"/>
      <c r="AL65" s="137"/>
      <c r="AM65" s="137"/>
      <c r="AN65" s="137"/>
      <c r="AO65" s="137"/>
      <c r="AR65" s="18"/>
    </row>
    <row r="66" spans="2:44">
      <c r="B66" s="18"/>
      <c r="AH66" s="137"/>
      <c r="AI66" s="137"/>
      <c r="AJ66" s="137"/>
      <c r="AK66" s="137"/>
      <c r="AL66" s="137"/>
      <c r="AM66" s="137"/>
      <c r="AN66" s="137"/>
      <c r="AO66" s="137"/>
      <c r="AR66" s="18"/>
    </row>
    <row r="67" spans="2:44">
      <c r="B67" s="18"/>
      <c r="AH67" s="137"/>
      <c r="AI67" s="137"/>
      <c r="AJ67" s="137"/>
      <c r="AK67" s="137"/>
      <c r="AL67" s="137"/>
      <c r="AM67" s="137"/>
      <c r="AN67" s="137"/>
      <c r="AO67" s="137"/>
      <c r="AR67" s="18"/>
    </row>
    <row r="68" spans="2:44">
      <c r="B68" s="18"/>
      <c r="AH68" s="137"/>
      <c r="AI68" s="137"/>
      <c r="AJ68" s="137"/>
      <c r="AK68" s="137"/>
      <c r="AL68" s="137"/>
      <c r="AM68" s="137"/>
      <c r="AN68" s="137"/>
      <c r="AO68" s="137"/>
      <c r="AR68" s="18"/>
    </row>
    <row r="69" spans="2:44" s="1" customFormat="1" ht="12.75">
      <c r="B69" s="27"/>
      <c r="D69" s="33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33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148" t="s">
        <v>46</v>
      </c>
      <c r="AI69" s="141"/>
      <c r="AJ69" s="141"/>
      <c r="AK69" s="141"/>
      <c r="AL69" s="141"/>
      <c r="AM69" s="148" t="s">
        <v>47</v>
      </c>
      <c r="AN69" s="141"/>
      <c r="AO69" s="141"/>
      <c r="AR69" s="27"/>
    </row>
    <row r="70" spans="2:44" s="1" customFormat="1">
      <c r="B70" s="27"/>
      <c r="AR70" s="27"/>
    </row>
    <row r="71" spans="2:44" s="1" customFormat="1" ht="6.95" customHeight="1"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27"/>
    </row>
    <row r="75" spans="2:44" s="1" customFormat="1" ht="6.95" customHeight="1"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27"/>
    </row>
    <row r="76" spans="2:44" s="1" customFormat="1" ht="24.95" customHeight="1">
      <c r="B76" s="27"/>
      <c r="C76" s="19" t="s">
        <v>50</v>
      </c>
      <c r="AR76" s="27"/>
    </row>
    <row r="77" spans="2:44" s="1" customFormat="1" ht="6.95" customHeight="1">
      <c r="B77" s="27"/>
      <c r="AR77" s="27"/>
    </row>
    <row r="78" spans="2:44" s="3" customFormat="1" ht="12" customHeight="1">
      <c r="B78" s="38"/>
      <c r="C78" s="24" t="s">
        <v>12</v>
      </c>
      <c r="L78" s="3" t="str">
        <f>K5</f>
        <v>220307R1</v>
      </c>
      <c r="AR78" s="38"/>
    </row>
    <row r="79" spans="2:44" s="4" customFormat="1" ht="36.950000000000003" customHeight="1">
      <c r="B79" s="39"/>
      <c r="C79" s="40" t="s">
        <v>14</v>
      </c>
      <c r="L79" s="193" t="str">
        <f>K6</f>
        <v>Rekonstrukce soc. zázemí pokojů 4.NP</v>
      </c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R79" s="39"/>
    </row>
    <row r="80" spans="2:44" s="1" customFormat="1" ht="6.95" customHeight="1">
      <c r="B80" s="27"/>
      <c r="AR80" s="27"/>
    </row>
    <row r="81" spans="1:90" s="1" customFormat="1" ht="12" customHeight="1">
      <c r="B81" s="27"/>
      <c r="C81" s="24" t="s">
        <v>17</v>
      </c>
      <c r="L81" s="41" t="str">
        <f>IF(K8="","",K8)</f>
        <v>Ostrava</v>
      </c>
      <c r="AI81" s="24" t="s">
        <v>19</v>
      </c>
      <c r="AM81" s="186" t="str">
        <f>IF(AN8= "","",AN8)</f>
        <v/>
      </c>
      <c r="AN81" s="186"/>
      <c r="AR81" s="27"/>
    </row>
    <row r="82" spans="1:90" s="1" customFormat="1" ht="6.95" customHeight="1">
      <c r="B82" s="27"/>
      <c r="AR82" s="27"/>
    </row>
    <row r="83" spans="1:90" s="1" customFormat="1" ht="15.2" customHeight="1">
      <c r="B83" s="27"/>
      <c r="C83" s="24" t="s">
        <v>20</v>
      </c>
      <c r="L83" s="3" t="str">
        <f>IF(E11= "","",E11)</f>
        <v>Domov pro seniory Kamenec, Slezská Ostrava, p.o.</v>
      </c>
      <c r="AI83" s="24" t="s">
        <v>26</v>
      </c>
      <c r="AM83" s="185" t="str">
        <f>IF(E17="","",E17)</f>
        <v>Ing. Jan Havlíček</v>
      </c>
      <c r="AN83" s="185"/>
      <c r="AO83" s="185"/>
      <c r="AP83" s="185"/>
      <c r="AR83" s="27"/>
      <c r="AS83" s="178" t="s">
        <v>51</v>
      </c>
      <c r="AT83" s="179"/>
      <c r="AU83" s="42"/>
      <c r="AV83" s="42"/>
      <c r="AW83" s="42"/>
      <c r="AX83" s="42"/>
      <c r="AY83" s="42"/>
      <c r="AZ83" s="42"/>
      <c r="BA83" s="42"/>
      <c r="BB83" s="42"/>
      <c r="BC83" s="42"/>
      <c r="BD83" s="43"/>
    </row>
    <row r="84" spans="1:90" s="1" customFormat="1" ht="15.2" customHeight="1">
      <c r="B84" s="27"/>
      <c r="C84" s="136" t="s">
        <v>24</v>
      </c>
      <c r="D84" s="139"/>
      <c r="E84" s="139"/>
      <c r="F84" s="139"/>
      <c r="G84" s="139"/>
      <c r="H84" s="139"/>
      <c r="I84" s="139"/>
      <c r="J84" s="139"/>
      <c r="K84" s="139"/>
      <c r="L84" s="138" t="str">
        <f>IF(E14="","",E14)</f>
        <v xml:space="preserve"> </v>
      </c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6" t="s">
        <v>29</v>
      </c>
      <c r="AJ84" s="139"/>
      <c r="AK84" s="139"/>
      <c r="AL84" s="139"/>
      <c r="AM84" s="184" t="str">
        <f>IF(E20="","",E20)</f>
        <v xml:space="preserve"> </v>
      </c>
      <c r="AN84" s="184"/>
      <c r="AO84" s="184"/>
      <c r="AP84" s="184"/>
      <c r="AR84" s="27"/>
      <c r="AS84" s="180"/>
      <c r="AT84" s="181"/>
      <c r="BD84" s="44"/>
    </row>
    <row r="85" spans="1:90" s="1" customFormat="1" ht="10.9" customHeight="1">
      <c r="B85" s="27"/>
      <c r="AR85" s="27"/>
      <c r="AS85" s="182"/>
      <c r="AT85" s="183"/>
      <c r="BD85" s="44"/>
    </row>
    <row r="86" spans="1:90" s="1" customFormat="1" ht="29.25" customHeight="1">
      <c r="B86" s="27"/>
      <c r="C86" s="176" t="s">
        <v>52</v>
      </c>
      <c r="D86" s="177"/>
      <c r="E86" s="177"/>
      <c r="F86" s="177"/>
      <c r="G86" s="177"/>
      <c r="H86" s="45"/>
      <c r="I86" s="177" t="s">
        <v>53</v>
      </c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92" t="s">
        <v>54</v>
      </c>
      <c r="AH86" s="192"/>
      <c r="AI86" s="192"/>
      <c r="AJ86" s="192"/>
      <c r="AK86" s="192"/>
      <c r="AL86" s="192"/>
      <c r="AM86" s="192"/>
      <c r="AN86" s="177" t="s">
        <v>55</v>
      </c>
      <c r="AO86" s="177"/>
      <c r="AP86" s="191"/>
      <c r="AQ86" s="46" t="s">
        <v>56</v>
      </c>
      <c r="AR86" s="27"/>
      <c r="AS86" s="47" t="s">
        <v>57</v>
      </c>
      <c r="AT86" s="48" t="s">
        <v>58</v>
      </c>
      <c r="AU86" s="48" t="s">
        <v>59</v>
      </c>
      <c r="AV86" s="48" t="s">
        <v>60</v>
      </c>
      <c r="AW86" s="48" t="s">
        <v>61</v>
      </c>
      <c r="AX86" s="48" t="s">
        <v>62</v>
      </c>
      <c r="AY86" s="48" t="s">
        <v>63</v>
      </c>
      <c r="AZ86" s="48" t="s">
        <v>64</v>
      </c>
      <c r="BA86" s="48" t="s">
        <v>65</v>
      </c>
      <c r="BB86" s="48" t="s">
        <v>66</v>
      </c>
      <c r="BC86" s="48" t="s">
        <v>67</v>
      </c>
      <c r="BD86" s="49" t="s">
        <v>68</v>
      </c>
    </row>
    <row r="87" spans="1:90" s="1" customFormat="1" ht="10.9" customHeight="1">
      <c r="B87" s="27"/>
      <c r="AR87" s="27"/>
      <c r="AS87" s="50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3"/>
    </row>
    <row r="88" spans="1:90" s="5" customFormat="1" ht="32.450000000000003" customHeight="1">
      <c r="B88" s="51"/>
      <c r="C88" s="52" t="s">
        <v>69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204"/>
      <c r="AH88" s="204"/>
      <c r="AI88" s="204"/>
      <c r="AJ88" s="204"/>
      <c r="AK88" s="204"/>
      <c r="AL88" s="204"/>
      <c r="AM88" s="204"/>
      <c r="AN88" s="205"/>
      <c r="AO88" s="205"/>
      <c r="AP88" s="205"/>
      <c r="AQ88" s="54" t="s">
        <v>1</v>
      </c>
      <c r="AR88" s="51"/>
      <c r="AS88" s="55">
        <f>ROUND(AS89,2)</f>
        <v>0</v>
      </c>
      <c r="AT88" s="56">
        <f>ROUND(SUM(AV88:AW88),2)</f>
        <v>0</v>
      </c>
      <c r="AU88" s="57">
        <f>ROUND(AU89,5)</f>
        <v>86.348669999999998</v>
      </c>
      <c r="AV88" s="56">
        <f>ROUND(AZ88*L29,2)</f>
        <v>0</v>
      </c>
      <c r="AW88" s="56">
        <f>ROUND(BA88*L30,2)</f>
        <v>0</v>
      </c>
      <c r="AX88" s="56">
        <f>ROUND(BB88*L29,2)</f>
        <v>0</v>
      </c>
      <c r="AY88" s="56">
        <f>ROUND(BC88*L30,2)</f>
        <v>0</v>
      </c>
      <c r="AZ88" s="56">
        <f>ROUND(AZ89,2)</f>
        <v>0</v>
      </c>
      <c r="BA88" s="56">
        <f>ROUND(BA89,2)</f>
        <v>0</v>
      </c>
      <c r="BB88" s="56">
        <f>ROUND(BB89,2)</f>
        <v>0</v>
      </c>
      <c r="BC88" s="56">
        <f>ROUND(BC89,2)</f>
        <v>0</v>
      </c>
      <c r="BD88" s="58">
        <f>ROUND(BD89,2)</f>
        <v>0</v>
      </c>
      <c r="BS88" s="59" t="s">
        <v>70</v>
      </c>
      <c r="BT88" s="59" t="s">
        <v>71</v>
      </c>
      <c r="BV88" s="59" t="s">
        <v>72</v>
      </c>
      <c r="BW88" s="59" t="s">
        <v>4</v>
      </c>
      <c r="BX88" s="59" t="s">
        <v>73</v>
      </c>
      <c r="CL88" s="59" t="s">
        <v>1</v>
      </c>
    </row>
    <row r="89" spans="1:90" s="6" customFormat="1" ht="24.75" customHeight="1">
      <c r="A89" s="60" t="s">
        <v>74</v>
      </c>
      <c r="B89" s="61"/>
      <c r="C89" s="62"/>
      <c r="D89" s="174" t="s">
        <v>13</v>
      </c>
      <c r="E89" s="174"/>
      <c r="F89" s="174"/>
      <c r="G89" s="174"/>
      <c r="H89" s="174"/>
      <c r="I89" s="63"/>
      <c r="J89" s="174" t="s">
        <v>551</v>
      </c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5">
        <f>'220307R1 - Rekonstrukce s...'!J28</f>
        <v>0</v>
      </c>
      <c r="AH89" s="175"/>
      <c r="AI89" s="175"/>
      <c r="AJ89" s="175"/>
      <c r="AK89" s="175"/>
      <c r="AL89" s="175"/>
      <c r="AM89" s="175"/>
      <c r="AN89" s="175">
        <f>SUM(AG89,AT89)</f>
        <v>0</v>
      </c>
      <c r="AO89" s="175"/>
      <c r="AP89" s="175"/>
      <c r="AQ89" s="64" t="s">
        <v>75</v>
      </c>
      <c r="AR89" s="61"/>
      <c r="AS89" s="65">
        <v>0</v>
      </c>
      <c r="AT89" s="66">
        <f>ROUND(SUM(AV89:AW89),2)</f>
        <v>0</v>
      </c>
      <c r="AU89" s="67">
        <f>'220307R1 - Rekonstrukce s...'!P134</f>
        <v>86.348666000000009</v>
      </c>
      <c r="AV89" s="66">
        <f>'220307R1 - Rekonstrukce s...'!J31</f>
        <v>0</v>
      </c>
      <c r="AW89" s="66">
        <f>'220307R1 - Rekonstrukce s...'!J32</f>
        <v>0</v>
      </c>
      <c r="AX89" s="66">
        <f>'220307R1 - Rekonstrukce s...'!J33</f>
        <v>0</v>
      </c>
      <c r="AY89" s="66">
        <f>'220307R1 - Rekonstrukce s...'!J34</f>
        <v>0</v>
      </c>
      <c r="AZ89" s="66">
        <f>'220307R1 - Rekonstrukce s...'!F31</f>
        <v>0</v>
      </c>
      <c r="BA89" s="66">
        <f>'220307R1 - Rekonstrukce s...'!F32</f>
        <v>0</v>
      </c>
      <c r="BB89" s="66">
        <f>'220307R1 - Rekonstrukce s...'!F33</f>
        <v>0</v>
      </c>
      <c r="BC89" s="66">
        <f>'220307R1 - Rekonstrukce s...'!F34</f>
        <v>0</v>
      </c>
      <c r="BD89" s="68">
        <f>'220307R1 - Rekonstrukce s...'!F35</f>
        <v>0</v>
      </c>
      <c r="BT89" s="69" t="s">
        <v>76</v>
      </c>
      <c r="BU89" s="69" t="s">
        <v>77</v>
      </c>
      <c r="BV89" s="69" t="s">
        <v>72</v>
      </c>
      <c r="BW89" s="69" t="s">
        <v>4</v>
      </c>
      <c r="BX89" s="69" t="s">
        <v>73</v>
      </c>
      <c r="CL89" s="69" t="s">
        <v>1</v>
      </c>
    </row>
    <row r="90" spans="1:90" s="1" customFormat="1" ht="30" customHeight="1">
      <c r="B90" s="27"/>
      <c r="J90" s="174" t="s">
        <v>552</v>
      </c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5">
        <f>SUM(AG89)*7</f>
        <v>0</v>
      </c>
      <c r="AH90" s="175"/>
      <c r="AI90" s="175"/>
      <c r="AJ90" s="175"/>
      <c r="AK90" s="175"/>
      <c r="AL90" s="175"/>
      <c r="AM90" s="175"/>
      <c r="AN90" s="175">
        <f>SUM(X42+AL42)</f>
        <v>0</v>
      </c>
      <c r="AO90" s="175"/>
      <c r="AP90" s="175"/>
      <c r="AR90" s="27"/>
    </row>
    <row r="91" spans="1:90" s="1" customFormat="1" ht="6.95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27"/>
    </row>
  </sheetData>
  <mergeCells count="56">
    <mergeCell ref="M42:Q42"/>
    <mergeCell ref="X42:AF42"/>
    <mergeCell ref="X44:AB44"/>
    <mergeCell ref="AK44:AO44"/>
    <mergeCell ref="M40:Q40"/>
    <mergeCell ref="X40:AF40"/>
    <mergeCell ref="AL40:AP40"/>
    <mergeCell ref="M41:Q41"/>
    <mergeCell ref="X41:AF41"/>
    <mergeCell ref="AL41:AP41"/>
    <mergeCell ref="AR2:BE2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L32:P32"/>
    <mergeCell ref="W29:AE29"/>
    <mergeCell ref="AK29:AO29"/>
    <mergeCell ref="L29:P29"/>
    <mergeCell ref="W30:AE30"/>
    <mergeCell ref="AK30:AO30"/>
    <mergeCell ref="L30:P30"/>
    <mergeCell ref="AM81:AN81"/>
    <mergeCell ref="AE2:AP2"/>
    <mergeCell ref="AK38:AO38"/>
    <mergeCell ref="AL42:AO42"/>
    <mergeCell ref="AN86:AP86"/>
    <mergeCell ref="AG86:AM86"/>
    <mergeCell ref="I86:AF86"/>
    <mergeCell ref="L79:AO79"/>
    <mergeCell ref="K5:AO5"/>
    <mergeCell ref="K6:AO6"/>
    <mergeCell ref="E23:AN23"/>
    <mergeCell ref="AK26:AO26"/>
    <mergeCell ref="L28:P28"/>
    <mergeCell ref="W28:AE28"/>
    <mergeCell ref="AK28:AO28"/>
    <mergeCell ref="AK32:AO32"/>
    <mergeCell ref="J90:AF90"/>
    <mergeCell ref="AG90:AM90"/>
    <mergeCell ref="AN90:AP90"/>
    <mergeCell ref="C86:G86"/>
    <mergeCell ref="AS83:AT85"/>
    <mergeCell ref="AM84:AP84"/>
    <mergeCell ref="AM83:AP83"/>
    <mergeCell ref="AN89:AP89"/>
    <mergeCell ref="AG89:AM89"/>
    <mergeCell ref="D89:H89"/>
    <mergeCell ref="J89:AF89"/>
    <mergeCell ref="AG88:AM88"/>
    <mergeCell ref="AN88:AP88"/>
  </mergeCells>
  <hyperlinks>
    <hyperlink ref="A89" location="'220307R1 - Rekonstrukce s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2"/>
  <sheetViews>
    <sheetView showGridLines="0" tabSelected="1" workbookViewId="0">
      <selection activeCell="D4" sqref="D4:J77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G2" s="133" t="s">
        <v>547</v>
      </c>
      <c r="H2" s="133"/>
      <c r="I2" s="133"/>
      <c r="L2" s="206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5" t="s">
        <v>4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76</v>
      </c>
    </row>
    <row r="4" spans="2:46" ht="24.95" customHeight="1">
      <c r="B4" s="18"/>
      <c r="D4" s="213" t="s">
        <v>78</v>
      </c>
      <c r="E4" s="214"/>
      <c r="F4" s="214"/>
      <c r="G4" s="214"/>
      <c r="H4" s="214"/>
      <c r="I4" s="214"/>
      <c r="J4" s="214"/>
      <c r="L4" s="18"/>
      <c r="M4" s="70" t="s">
        <v>10</v>
      </c>
      <c r="AT4" s="15" t="s">
        <v>3</v>
      </c>
    </row>
    <row r="5" spans="2:46" ht="6.95" customHeight="1">
      <c r="B5" s="18"/>
      <c r="D5" s="214"/>
      <c r="E5" s="214"/>
      <c r="F5" s="214"/>
      <c r="G5" s="214"/>
      <c r="H5" s="214"/>
      <c r="I5" s="214"/>
      <c r="J5" s="214"/>
      <c r="L5" s="18"/>
    </row>
    <row r="6" spans="2:46" s="1" customFormat="1" ht="12" customHeight="1">
      <c r="B6" s="27"/>
      <c r="D6" s="215" t="s">
        <v>14</v>
      </c>
      <c r="E6" s="216"/>
      <c r="F6" s="216"/>
      <c r="G6" s="216"/>
      <c r="H6" s="216"/>
      <c r="I6" s="216"/>
      <c r="J6" s="216"/>
      <c r="L6" s="27"/>
    </row>
    <row r="7" spans="2:46" s="1" customFormat="1" ht="30" customHeight="1">
      <c r="B7" s="27"/>
      <c r="D7" s="216"/>
      <c r="E7" s="217" t="s">
        <v>550</v>
      </c>
      <c r="F7" s="217"/>
      <c r="G7" s="217"/>
      <c r="H7" s="217"/>
      <c r="I7" s="216"/>
      <c r="J7" s="216"/>
      <c r="L7" s="27"/>
    </row>
    <row r="8" spans="2:46" s="1" customFormat="1">
      <c r="B8" s="27"/>
      <c r="D8" s="216"/>
      <c r="E8" s="216"/>
      <c r="F8" s="216"/>
      <c r="G8" s="216"/>
      <c r="H8" s="216"/>
      <c r="I8" s="216"/>
      <c r="J8" s="216"/>
      <c r="L8" s="27"/>
    </row>
    <row r="9" spans="2:46" s="1" customFormat="1" ht="12" customHeight="1">
      <c r="B9" s="27"/>
      <c r="D9" s="215" t="s">
        <v>15</v>
      </c>
      <c r="E9" s="216"/>
      <c r="F9" s="218" t="s">
        <v>1</v>
      </c>
      <c r="G9" s="216"/>
      <c r="H9" s="216"/>
      <c r="I9" s="215" t="s">
        <v>16</v>
      </c>
      <c r="J9" s="218" t="s">
        <v>1</v>
      </c>
      <c r="L9" s="27"/>
    </row>
    <row r="10" spans="2:46" s="1" customFormat="1" ht="12" customHeight="1">
      <c r="B10" s="27"/>
      <c r="D10" s="215" t="s">
        <v>17</v>
      </c>
      <c r="E10" s="216"/>
      <c r="F10" s="218" t="s">
        <v>18</v>
      </c>
      <c r="G10" s="216"/>
      <c r="H10" s="216"/>
      <c r="I10" s="215" t="s">
        <v>19</v>
      </c>
      <c r="J10" s="219"/>
      <c r="L10" s="27"/>
    </row>
    <row r="11" spans="2:46" s="1" customFormat="1" ht="10.9" customHeight="1">
      <c r="B11" s="27"/>
      <c r="D11" s="216"/>
      <c r="E11" s="216"/>
      <c r="F11" s="216"/>
      <c r="G11" s="216"/>
      <c r="H11" s="216"/>
      <c r="I11" s="216"/>
      <c r="J11" s="216"/>
      <c r="L11" s="27"/>
    </row>
    <row r="12" spans="2:46" s="1" customFormat="1" ht="12" customHeight="1">
      <c r="B12" s="27"/>
      <c r="D12" s="215" t="s">
        <v>20</v>
      </c>
      <c r="E12" s="216"/>
      <c r="F12" s="216"/>
      <c r="G12" s="216"/>
      <c r="H12" s="216"/>
      <c r="I12" s="215" t="s">
        <v>21</v>
      </c>
      <c r="J12" s="218" t="s">
        <v>1</v>
      </c>
      <c r="L12" s="27"/>
    </row>
    <row r="13" spans="2:46" s="1" customFormat="1" ht="18" customHeight="1">
      <c r="B13" s="27"/>
      <c r="D13" s="216"/>
      <c r="E13" s="218" t="s">
        <v>22</v>
      </c>
      <c r="F13" s="216"/>
      <c r="G13" s="216"/>
      <c r="H13" s="216"/>
      <c r="I13" s="215" t="s">
        <v>23</v>
      </c>
      <c r="J13" s="218" t="s">
        <v>1</v>
      </c>
      <c r="L13" s="27"/>
    </row>
    <row r="14" spans="2:46" s="1" customFormat="1" ht="6.95" customHeight="1">
      <c r="B14" s="27"/>
      <c r="D14" s="216"/>
      <c r="E14" s="216"/>
      <c r="F14" s="216"/>
      <c r="G14" s="216"/>
      <c r="H14" s="216"/>
      <c r="I14" s="216"/>
      <c r="J14" s="216"/>
      <c r="L14" s="27"/>
    </row>
    <row r="15" spans="2:46" s="1" customFormat="1" ht="12" customHeight="1">
      <c r="B15" s="27"/>
      <c r="D15" s="215" t="s">
        <v>24</v>
      </c>
      <c r="E15" s="216"/>
      <c r="F15" s="216"/>
      <c r="G15" s="216"/>
      <c r="H15" s="216"/>
      <c r="I15" s="215" t="s">
        <v>21</v>
      </c>
      <c r="J15" s="218" t="str">
        <f>'Rekapitulace stavby'!AN13</f>
        <v/>
      </c>
      <c r="L15" s="27"/>
    </row>
    <row r="16" spans="2:46" s="1" customFormat="1" ht="18" customHeight="1">
      <c r="B16" s="27"/>
      <c r="D16" s="216"/>
      <c r="E16" s="220" t="str">
        <f>'Rekapitulace stavby'!E14</f>
        <v xml:space="preserve"> </v>
      </c>
      <c r="F16" s="220"/>
      <c r="G16" s="220"/>
      <c r="H16" s="220"/>
      <c r="I16" s="215" t="s">
        <v>23</v>
      </c>
      <c r="J16" s="218" t="str">
        <f>'Rekapitulace stavby'!AN14</f>
        <v/>
      </c>
      <c r="L16" s="27"/>
    </row>
    <row r="17" spans="2:12" s="1" customFormat="1" ht="6.95" customHeight="1">
      <c r="B17" s="27"/>
      <c r="D17" s="216"/>
      <c r="E17" s="216"/>
      <c r="F17" s="216"/>
      <c r="G17" s="216"/>
      <c r="H17" s="216"/>
      <c r="I17" s="216"/>
      <c r="J17" s="216"/>
      <c r="L17" s="27"/>
    </row>
    <row r="18" spans="2:12" s="1" customFormat="1" ht="12" customHeight="1">
      <c r="B18" s="27"/>
      <c r="D18" s="215" t="s">
        <v>26</v>
      </c>
      <c r="E18" s="216"/>
      <c r="F18" s="216"/>
      <c r="G18" s="216"/>
      <c r="H18" s="216"/>
      <c r="I18" s="215" t="s">
        <v>21</v>
      </c>
      <c r="J18" s="218" t="s">
        <v>1</v>
      </c>
      <c r="L18" s="27"/>
    </row>
    <row r="19" spans="2:12" s="1" customFormat="1" ht="18" customHeight="1">
      <c r="B19" s="27"/>
      <c r="D19" s="216"/>
      <c r="E19" s="218" t="s">
        <v>27</v>
      </c>
      <c r="F19" s="216"/>
      <c r="G19" s="216"/>
      <c r="H19" s="216"/>
      <c r="I19" s="215" t="s">
        <v>23</v>
      </c>
      <c r="J19" s="218" t="s">
        <v>1</v>
      </c>
      <c r="L19" s="27"/>
    </row>
    <row r="20" spans="2:12" s="1" customFormat="1" ht="6.95" customHeight="1">
      <c r="B20" s="27"/>
      <c r="D20" s="216"/>
      <c r="E20" s="216"/>
      <c r="F20" s="216"/>
      <c r="G20" s="216"/>
      <c r="H20" s="216"/>
      <c r="I20" s="216"/>
      <c r="J20" s="216"/>
      <c r="L20" s="27"/>
    </row>
    <row r="21" spans="2:12" s="1" customFormat="1" ht="12" customHeight="1">
      <c r="B21" s="27"/>
      <c r="D21" s="215" t="s">
        <v>29</v>
      </c>
      <c r="E21" s="216"/>
      <c r="F21" s="216"/>
      <c r="G21" s="216"/>
      <c r="H21" s="216"/>
      <c r="I21" s="215" t="s">
        <v>21</v>
      </c>
      <c r="J21" s="218" t="str">
        <f>IF('Rekapitulace stavby'!AN19="","",'Rekapitulace stavby'!AN19)</f>
        <v/>
      </c>
      <c r="L21" s="27"/>
    </row>
    <row r="22" spans="2:12" s="1" customFormat="1" ht="18" customHeight="1">
      <c r="B22" s="27"/>
      <c r="D22" s="216"/>
      <c r="E22" s="218" t="str">
        <f>IF('Rekapitulace stavby'!E20="","",'Rekapitulace stavby'!E20)</f>
        <v xml:space="preserve"> </v>
      </c>
      <c r="F22" s="216"/>
      <c r="G22" s="216"/>
      <c r="H22" s="216"/>
      <c r="I22" s="215" t="s">
        <v>23</v>
      </c>
      <c r="J22" s="218" t="str">
        <f>IF('Rekapitulace stavby'!AN20="","",'Rekapitulace stavby'!AN20)</f>
        <v/>
      </c>
      <c r="L22" s="27"/>
    </row>
    <row r="23" spans="2:12" s="1" customFormat="1" ht="6.95" customHeight="1">
      <c r="B23" s="27"/>
      <c r="D23" s="216"/>
      <c r="E23" s="216"/>
      <c r="F23" s="216"/>
      <c r="G23" s="216"/>
      <c r="H23" s="216"/>
      <c r="I23" s="216"/>
      <c r="J23" s="216"/>
      <c r="L23" s="27"/>
    </row>
    <row r="24" spans="2:12" s="1" customFormat="1" ht="12" customHeight="1">
      <c r="B24" s="27"/>
      <c r="D24" s="215" t="s">
        <v>30</v>
      </c>
      <c r="E24" s="216"/>
      <c r="F24" s="216"/>
      <c r="G24" s="216"/>
      <c r="H24" s="216"/>
      <c r="I24" s="216"/>
      <c r="J24" s="216"/>
      <c r="L24" s="27"/>
    </row>
    <row r="25" spans="2:12" s="7" customFormat="1" ht="16.5" customHeight="1">
      <c r="B25" s="71"/>
      <c r="D25" s="221"/>
      <c r="E25" s="222" t="s">
        <v>1</v>
      </c>
      <c r="F25" s="222"/>
      <c r="G25" s="222"/>
      <c r="H25" s="222"/>
      <c r="I25" s="221"/>
      <c r="J25" s="221"/>
      <c r="L25" s="71"/>
    </row>
    <row r="26" spans="2:12" s="1" customFormat="1" ht="6.95" customHeight="1">
      <c r="B26" s="27"/>
      <c r="D26" s="216"/>
      <c r="E26" s="216"/>
      <c r="F26" s="216"/>
      <c r="G26" s="216"/>
      <c r="H26" s="216"/>
      <c r="I26" s="216"/>
      <c r="J26" s="216"/>
      <c r="L26" s="27"/>
    </row>
    <row r="27" spans="2:12" s="1" customFormat="1" ht="6.95" customHeight="1">
      <c r="B27" s="27"/>
      <c r="D27" s="223"/>
      <c r="E27" s="223"/>
      <c r="F27" s="223"/>
      <c r="G27" s="223"/>
      <c r="H27" s="223"/>
      <c r="I27" s="223"/>
      <c r="J27" s="223"/>
      <c r="K27" s="42"/>
      <c r="L27" s="27"/>
    </row>
    <row r="28" spans="2:12" s="1" customFormat="1" ht="25.35" customHeight="1">
      <c r="B28" s="27"/>
      <c r="D28" s="224" t="s">
        <v>31</v>
      </c>
      <c r="E28" s="216"/>
      <c r="F28" s="216"/>
      <c r="G28" s="216"/>
      <c r="H28" s="216"/>
      <c r="I28" s="216"/>
      <c r="J28" s="212">
        <f>ROUND(J134, 2)</f>
        <v>0</v>
      </c>
      <c r="L28" s="27"/>
    </row>
    <row r="29" spans="2:12" s="1" customFormat="1" ht="6.95" customHeight="1">
      <c r="B29" s="27"/>
      <c r="D29" s="223"/>
      <c r="E29" s="223"/>
      <c r="F29" s="223"/>
      <c r="G29" s="223"/>
      <c r="H29" s="223"/>
      <c r="I29" s="223"/>
      <c r="J29" s="223"/>
      <c r="K29" s="42"/>
      <c r="L29" s="27"/>
    </row>
    <row r="30" spans="2:12" s="1" customFormat="1" ht="14.45" customHeight="1">
      <c r="B30" s="27"/>
      <c r="D30" s="216"/>
      <c r="E30" s="216"/>
      <c r="F30" s="225" t="s">
        <v>33</v>
      </c>
      <c r="G30" s="216"/>
      <c r="H30" s="216"/>
      <c r="I30" s="225" t="s">
        <v>32</v>
      </c>
      <c r="J30" s="225" t="s">
        <v>34</v>
      </c>
      <c r="L30" s="27"/>
    </row>
    <row r="31" spans="2:12" s="1" customFormat="1" ht="14.45" customHeight="1">
      <c r="B31" s="27"/>
      <c r="D31" s="226" t="s">
        <v>35</v>
      </c>
      <c r="E31" s="215" t="s">
        <v>36</v>
      </c>
      <c r="F31" s="227">
        <f>ROUND((SUM(BE134:BE261)),  2)</f>
        <v>0</v>
      </c>
      <c r="G31" s="216"/>
      <c r="H31" s="216"/>
      <c r="I31" s="228">
        <v>0.21</v>
      </c>
      <c r="J31" s="227">
        <f>ROUND(((SUM(BE134:BE261))*I31),  2)</f>
        <v>0</v>
      </c>
      <c r="L31" s="27"/>
    </row>
    <row r="32" spans="2:12" s="1" customFormat="1" ht="14.45" customHeight="1">
      <c r="B32" s="27"/>
      <c r="D32" s="216"/>
      <c r="E32" s="215" t="s">
        <v>37</v>
      </c>
      <c r="F32" s="227">
        <f>ROUND((SUM(BF134:BF261)),  2)</f>
        <v>0</v>
      </c>
      <c r="G32" s="216"/>
      <c r="H32" s="216"/>
      <c r="I32" s="228">
        <v>0.15</v>
      </c>
      <c r="J32" s="227">
        <f>ROUND(((SUM(BF134:BF261))*I32),  2)</f>
        <v>0</v>
      </c>
      <c r="L32" s="27"/>
    </row>
    <row r="33" spans="2:12" s="1" customFormat="1" ht="14.45" hidden="1" customHeight="1">
      <c r="B33" s="27"/>
      <c r="D33" s="216"/>
      <c r="E33" s="215" t="s">
        <v>38</v>
      </c>
      <c r="F33" s="227">
        <f>ROUND((SUM(BG134:BG261)),  2)</f>
        <v>0</v>
      </c>
      <c r="G33" s="216"/>
      <c r="H33" s="216"/>
      <c r="I33" s="228">
        <v>0.21</v>
      </c>
      <c r="J33" s="227">
        <f>0</f>
        <v>0</v>
      </c>
      <c r="L33" s="27"/>
    </row>
    <row r="34" spans="2:12" s="1" customFormat="1" ht="14.45" hidden="1" customHeight="1">
      <c r="B34" s="27"/>
      <c r="D34" s="216"/>
      <c r="E34" s="215" t="s">
        <v>39</v>
      </c>
      <c r="F34" s="227">
        <f>ROUND((SUM(BH134:BH261)),  2)</f>
        <v>0</v>
      </c>
      <c r="G34" s="216"/>
      <c r="H34" s="216"/>
      <c r="I34" s="228">
        <v>0.15</v>
      </c>
      <c r="J34" s="227">
        <f>0</f>
        <v>0</v>
      </c>
      <c r="L34" s="27"/>
    </row>
    <row r="35" spans="2:12" s="1" customFormat="1" ht="14.45" hidden="1" customHeight="1">
      <c r="B35" s="27"/>
      <c r="D35" s="216"/>
      <c r="E35" s="215" t="s">
        <v>40</v>
      </c>
      <c r="F35" s="227">
        <f>ROUND((SUM(BI134:BI261)),  2)</f>
        <v>0</v>
      </c>
      <c r="G35" s="216"/>
      <c r="H35" s="216"/>
      <c r="I35" s="228">
        <v>0</v>
      </c>
      <c r="J35" s="227">
        <f>0</f>
        <v>0</v>
      </c>
      <c r="L35" s="27"/>
    </row>
    <row r="36" spans="2:12" s="1" customFormat="1" ht="6.95" customHeight="1">
      <c r="B36" s="27"/>
      <c r="D36" s="216"/>
      <c r="E36" s="216"/>
      <c r="F36" s="216"/>
      <c r="G36" s="216"/>
      <c r="H36" s="216"/>
      <c r="I36" s="216"/>
      <c r="J36" s="216"/>
      <c r="L36" s="27"/>
    </row>
    <row r="37" spans="2:12" s="1" customFormat="1" ht="25.35" customHeight="1">
      <c r="B37" s="27"/>
      <c r="C37" s="72"/>
      <c r="D37" s="229" t="s">
        <v>41</v>
      </c>
      <c r="E37" s="230"/>
      <c r="F37" s="230"/>
      <c r="G37" s="231" t="s">
        <v>42</v>
      </c>
      <c r="H37" s="232" t="s">
        <v>43</v>
      </c>
      <c r="I37" s="230"/>
      <c r="J37" s="233">
        <f>SUM(J28:J35)</f>
        <v>0</v>
      </c>
      <c r="K37" s="73"/>
      <c r="L37" s="27"/>
    </row>
    <row r="38" spans="2:12" s="1" customFormat="1" ht="14.45" customHeight="1">
      <c r="B38" s="27"/>
      <c r="D38" s="216"/>
      <c r="E38" s="216"/>
      <c r="F38" s="216"/>
      <c r="G38" s="216"/>
      <c r="H38" s="216"/>
      <c r="I38" s="216"/>
      <c r="J38" s="216"/>
      <c r="L38" s="27"/>
    </row>
    <row r="39" spans="2:12" ht="14.45" customHeight="1">
      <c r="B39" s="18"/>
      <c r="D39" s="214"/>
      <c r="E39" s="214"/>
      <c r="F39" s="214"/>
      <c r="G39" s="214"/>
      <c r="H39" s="214"/>
      <c r="I39" s="214"/>
      <c r="J39" s="214"/>
      <c r="L39" s="18"/>
    </row>
    <row r="40" spans="2:12" ht="14.45" customHeight="1">
      <c r="B40" s="18"/>
      <c r="D40" s="214"/>
      <c r="E40" s="214"/>
      <c r="F40" s="214"/>
      <c r="G40" s="214"/>
      <c r="H40" s="214"/>
      <c r="I40" s="214"/>
      <c r="J40" s="214"/>
      <c r="L40" s="18"/>
    </row>
    <row r="41" spans="2:12" ht="14.45" customHeight="1">
      <c r="B41" s="18"/>
      <c r="D41" s="214"/>
      <c r="E41" s="214"/>
      <c r="F41" s="214"/>
      <c r="G41" s="214"/>
      <c r="H41" s="214"/>
      <c r="I41" s="214"/>
      <c r="J41" s="214"/>
      <c r="L41" s="18"/>
    </row>
    <row r="42" spans="2:12" ht="14.45" customHeight="1">
      <c r="B42" s="18"/>
      <c r="D42" s="214"/>
      <c r="E42" s="214"/>
      <c r="F42" s="214"/>
      <c r="G42" s="214"/>
      <c r="H42" s="214"/>
      <c r="I42" s="214"/>
      <c r="J42" s="214"/>
      <c r="L42" s="18"/>
    </row>
    <row r="43" spans="2:12" ht="14.45" customHeight="1">
      <c r="B43" s="18"/>
      <c r="D43" s="214"/>
      <c r="E43" s="214"/>
      <c r="F43" s="214"/>
      <c r="G43" s="214"/>
      <c r="H43" s="214"/>
      <c r="I43" s="214"/>
      <c r="J43" s="214"/>
      <c r="L43" s="18"/>
    </row>
    <row r="44" spans="2:12" ht="14.45" customHeight="1">
      <c r="B44" s="18"/>
      <c r="D44" s="214"/>
      <c r="E44" s="214"/>
      <c r="F44" s="214"/>
      <c r="G44" s="214"/>
      <c r="H44" s="214"/>
      <c r="I44" s="214"/>
      <c r="J44" s="214"/>
      <c r="L44" s="18"/>
    </row>
    <row r="45" spans="2:12" ht="14.45" customHeight="1">
      <c r="B45" s="18"/>
      <c r="D45" s="214"/>
      <c r="E45" s="214"/>
      <c r="F45" s="214"/>
      <c r="G45" s="214"/>
      <c r="H45" s="214"/>
      <c r="I45" s="214"/>
      <c r="J45" s="214"/>
      <c r="L45" s="18"/>
    </row>
    <row r="46" spans="2:12" ht="14.45" customHeight="1">
      <c r="B46" s="18"/>
      <c r="D46" s="214"/>
      <c r="E46" s="214"/>
      <c r="F46" s="214"/>
      <c r="G46" s="214"/>
      <c r="H46" s="214"/>
      <c r="I46" s="214"/>
      <c r="J46" s="214"/>
      <c r="L46" s="18"/>
    </row>
    <row r="47" spans="2:12" ht="14.45" customHeight="1">
      <c r="B47" s="18"/>
      <c r="D47" s="214"/>
      <c r="E47" s="214"/>
      <c r="F47" s="214"/>
      <c r="G47" s="214"/>
      <c r="H47" s="214"/>
      <c r="I47" s="214"/>
      <c r="J47" s="214"/>
      <c r="L47" s="18"/>
    </row>
    <row r="48" spans="2:12" ht="14.45" customHeight="1">
      <c r="B48" s="18"/>
      <c r="D48" s="214"/>
      <c r="E48" s="214"/>
      <c r="F48" s="214"/>
      <c r="G48" s="214"/>
      <c r="H48" s="214"/>
      <c r="I48" s="214"/>
      <c r="J48" s="214"/>
      <c r="L48" s="18"/>
    </row>
    <row r="49" spans="2:12" ht="14.45" customHeight="1">
      <c r="B49" s="18"/>
      <c r="D49" s="214"/>
      <c r="E49" s="214"/>
      <c r="F49" s="214"/>
      <c r="G49" s="214"/>
      <c r="H49" s="214"/>
      <c r="I49" s="214"/>
      <c r="J49" s="214"/>
      <c r="L49" s="18"/>
    </row>
    <row r="50" spans="2:12" s="1" customFormat="1" ht="14.45" customHeight="1">
      <c r="B50" s="27"/>
      <c r="D50" s="234" t="s">
        <v>44</v>
      </c>
      <c r="E50" s="235"/>
      <c r="F50" s="235"/>
      <c r="G50" s="234" t="s">
        <v>45</v>
      </c>
      <c r="H50" s="235"/>
      <c r="I50" s="235"/>
      <c r="J50" s="235"/>
      <c r="K50" s="32"/>
      <c r="L50" s="27"/>
    </row>
    <row r="51" spans="2:12">
      <c r="B51" s="18"/>
      <c r="D51" s="214"/>
      <c r="E51" s="214"/>
      <c r="F51" s="214"/>
      <c r="G51" s="214"/>
      <c r="H51" s="214"/>
      <c r="I51" s="214"/>
      <c r="J51" s="214"/>
      <c r="L51" s="18"/>
    </row>
    <row r="52" spans="2:12">
      <c r="B52" s="18"/>
      <c r="D52" s="214"/>
      <c r="E52" s="214"/>
      <c r="F52" s="214"/>
      <c r="G52" s="214"/>
      <c r="H52" s="214"/>
      <c r="I52" s="214"/>
      <c r="J52" s="214"/>
      <c r="L52" s="18"/>
    </row>
    <row r="53" spans="2:12">
      <c r="B53" s="18"/>
      <c r="D53" s="214"/>
      <c r="E53" s="214"/>
      <c r="F53" s="214"/>
      <c r="G53" s="214"/>
      <c r="H53" s="214"/>
      <c r="I53" s="214"/>
      <c r="J53" s="214"/>
      <c r="L53" s="18"/>
    </row>
    <row r="54" spans="2:12">
      <c r="B54" s="18"/>
      <c r="D54" s="214"/>
      <c r="E54" s="214"/>
      <c r="F54" s="214"/>
      <c r="G54" s="214"/>
      <c r="H54" s="214"/>
      <c r="I54" s="214"/>
      <c r="J54" s="214"/>
      <c r="L54" s="18"/>
    </row>
    <row r="55" spans="2:12">
      <c r="B55" s="18"/>
      <c r="D55" s="214"/>
      <c r="E55" s="214"/>
      <c r="F55" s="214"/>
      <c r="G55" s="214"/>
      <c r="H55" s="214"/>
      <c r="I55" s="214"/>
      <c r="J55" s="214"/>
      <c r="L55" s="18"/>
    </row>
    <row r="56" spans="2:12">
      <c r="B56" s="18"/>
      <c r="D56" s="214"/>
      <c r="E56" s="214"/>
      <c r="F56" s="214"/>
      <c r="G56" s="214"/>
      <c r="H56" s="214"/>
      <c r="I56" s="214"/>
      <c r="J56" s="214"/>
      <c r="L56" s="18"/>
    </row>
    <row r="57" spans="2:12">
      <c r="B57" s="18"/>
      <c r="D57" s="214"/>
      <c r="E57" s="214"/>
      <c r="F57" s="214"/>
      <c r="G57" s="214"/>
      <c r="H57" s="214"/>
      <c r="I57" s="214"/>
      <c r="J57" s="214"/>
      <c r="L57" s="18"/>
    </row>
    <row r="58" spans="2:12">
      <c r="B58" s="18"/>
      <c r="D58" s="214"/>
      <c r="E58" s="214"/>
      <c r="F58" s="214"/>
      <c r="G58" s="214"/>
      <c r="H58" s="214"/>
      <c r="I58" s="214"/>
      <c r="J58" s="214"/>
      <c r="L58" s="18"/>
    </row>
    <row r="59" spans="2:12">
      <c r="B59" s="18"/>
      <c r="D59" s="214"/>
      <c r="E59" s="214"/>
      <c r="F59" s="214"/>
      <c r="G59" s="214"/>
      <c r="H59" s="214"/>
      <c r="I59" s="214"/>
      <c r="J59" s="214"/>
      <c r="L59" s="18"/>
    </row>
    <row r="60" spans="2:12">
      <c r="B60" s="18"/>
      <c r="D60" s="214"/>
      <c r="E60" s="214"/>
      <c r="F60" s="214"/>
      <c r="G60" s="214"/>
      <c r="H60" s="214"/>
      <c r="I60" s="214"/>
      <c r="J60" s="214"/>
      <c r="L60" s="18"/>
    </row>
    <row r="61" spans="2:12" s="1" customFormat="1" ht="12.75">
      <c r="B61" s="27"/>
      <c r="D61" s="236" t="s">
        <v>46</v>
      </c>
      <c r="E61" s="237"/>
      <c r="F61" s="238" t="s">
        <v>47</v>
      </c>
      <c r="G61" s="236" t="s">
        <v>46</v>
      </c>
      <c r="H61" s="237"/>
      <c r="I61" s="237"/>
      <c r="J61" s="239" t="s">
        <v>47</v>
      </c>
      <c r="K61" s="28"/>
      <c r="L61" s="27"/>
    </row>
    <row r="62" spans="2:12">
      <c r="B62" s="18"/>
      <c r="D62" s="214"/>
      <c r="E62" s="214"/>
      <c r="F62" s="214"/>
      <c r="G62" s="214"/>
      <c r="H62" s="214"/>
      <c r="I62" s="214"/>
      <c r="J62" s="214"/>
      <c r="L62" s="18"/>
    </row>
    <row r="63" spans="2:12">
      <c r="B63" s="18"/>
      <c r="D63" s="214"/>
      <c r="E63" s="214"/>
      <c r="F63" s="214"/>
      <c r="G63" s="214"/>
      <c r="H63" s="214"/>
      <c r="I63" s="214"/>
      <c r="J63" s="214"/>
      <c r="L63" s="18"/>
    </row>
    <row r="64" spans="2:12">
      <c r="B64" s="18"/>
      <c r="D64" s="214"/>
      <c r="E64" s="214"/>
      <c r="F64" s="214"/>
      <c r="G64" s="214"/>
      <c r="H64" s="214"/>
      <c r="I64" s="214"/>
      <c r="J64" s="214"/>
      <c r="L64" s="18"/>
    </row>
    <row r="65" spans="2:12" s="1" customFormat="1" ht="12.75">
      <c r="B65" s="27"/>
      <c r="D65" s="234" t="s">
        <v>48</v>
      </c>
      <c r="E65" s="235"/>
      <c r="F65" s="235"/>
      <c r="G65" s="234" t="s">
        <v>49</v>
      </c>
      <c r="H65" s="235"/>
      <c r="I65" s="235"/>
      <c r="J65" s="235"/>
      <c r="K65" s="32"/>
      <c r="L65" s="27"/>
    </row>
    <row r="66" spans="2:12">
      <c r="B66" s="18"/>
      <c r="D66" s="214"/>
      <c r="E66" s="214"/>
      <c r="F66" s="214"/>
      <c r="G66" s="214"/>
      <c r="H66" s="214"/>
      <c r="I66" s="214"/>
      <c r="J66" s="214"/>
      <c r="L66" s="18"/>
    </row>
    <row r="67" spans="2:12">
      <c r="B67" s="18"/>
      <c r="D67" s="214"/>
      <c r="E67" s="214"/>
      <c r="F67" s="214"/>
      <c r="G67" s="214"/>
      <c r="H67" s="214"/>
      <c r="I67" s="214"/>
      <c r="J67" s="214"/>
      <c r="L67" s="18"/>
    </row>
    <row r="68" spans="2:12">
      <c r="B68" s="18"/>
      <c r="D68" s="214"/>
      <c r="E68" s="214"/>
      <c r="F68" s="214"/>
      <c r="G68" s="214"/>
      <c r="H68" s="214"/>
      <c r="I68" s="214"/>
      <c r="J68" s="214"/>
      <c r="L68" s="18"/>
    </row>
    <row r="69" spans="2:12">
      <c r="B69" s="18"/>
      <c r="D69" s="214"/>
      <c r="E69" s="214"/>
      <c r="F69" s="214"/>
      <c r="G69" s="214"/>
      <c r="H69" s="214"/>
      <c r="I69" s="214"/>
      <c r="J69" s="214"/>
      <c r="L69" s="18"/>
    </row>
    <row r="70" spans="2:12">
      <c r="B70" s="18"/>
      <c r="D70" s="214"/>
      <c r="E70" s="214"/>
      <c r="F70" s="214"/>
      <c r="G70" s="214"/>
      <c r="H70" s="214"/>
      <c r="I70" s="214"/>
      <c r="J70" s="214"/>
      <c r="L70" s="18"/>
    </row>
    <row r="71" spans="2:12">
      <c r="B71" s="18"/>
      <c r="D71" s="214"/>
      <c r="E71" s="214"/>
      <c r="F71" s="214"/>
      <c r="G71" s="214"/>
      <c r="H71" s="214"/>
      <c r="I71" s="214"/>
      <c r="J71" s="214"/>
      <c r="L71" s="18"/>
    </row>
    <row r="72" spans="2:12">
      <c r="B72" s="18"/>
      <c r="D72" s="214"/>
      <c r="E72" s="214"/>
      <c r="F72" s="214"/>
      <c r="G72" s="214"/>
      <c r="H72" s="214"/>
      <c r="I72" s="214"/>
      <c r="J72" s="214"/>
      <c r="L72" s="18"/>
    </row>
    <row r="73" spans="2:12">
      <c r="B73" s="18"/>
      <c r="D73" s="214"/>
      <c r="E73" s="214"/>
      <c r="F73" s="214"/>
      <c r="G73" s="214"/>
      <c r="H73" s="214"/>
      <c r="I73" s="214"/>
      <c r="J73" s="214"/>
      <c r="L73" s="18"/>
    </row>
    <row r="74" spans="2:12">
      <c r="B74" s="18"/>
      <c r="D74" s="214"/>
      <c r="E74" s="214"/>
      <c r="F74" s="214"/>
      <c r="G74" s="214"/>
      <c r="H74" s="214"/>
      <c r="I74" s="214"/>
      <c r="J74" s="214"/>
      <c r="L74" s="18"/>
    </row>
    <row r="75" spans="2:12">
      <c r="B75" s="18"/>
      <c r="D75" s="214"/>
      <c r="E75" s="214"/>
      <c r="F75" s="214"/>
      <c r="G75" s="214"/>
      <c r="H75" s="214"/>
      <c r="I75" s="214"/>
      <c r="J75" s="214"/>
      <c r="L75" s="18"/>
    </row>
    <row r="76" spans="2:12" s="1" customFormat="1" ht="12.75">
      <c r="B76" s="27"/>
      <c r="D76" s="236" t="s">
        <v>46</v>
      </c>
      <c r="E76" s="237"/>
      <c r="F76" s="238" t="s">
        <v>47</v>
      </c>
      <c r="G76" s="236" t="s">
        <v>46</v>
      </c>
      <c r="H76" s="237"/>
      <c r="I76" s="237"/>
      <c r="J76" s="239" t="s">
        <v>47</v>
      </c>
      <c r="K76" s="28"/>
      <c r="L76" s="27"/>
    </row>
    <row r="77" spans="2:12" s="1" customFormat="1" ht="14.45" customHeight="1">
      <c r="B77" s="34"/>
      <c r="C77" s="35"/>
      <c r="D77" s="240"/>
      <c r="E77" s="240"/>
      <c r="F77" s="240"/>
      <c r="G77" s="240"/>
      <c r="H77" s="240"/>
      <c r="I77" s="240"/>
      <c r="J77" s="240"/>
      <c r="K77" s="35"/>
      <c r="L77" s="27"/>
    </row>
    <row r="81" spans="2:47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27"/>
    </row>
    <row r="82" spans="2:47" s="1" customFormat="1" ht="24.95" customHeight="1">
      <c r="B82" s="27"/>
      <c r="C82" s="19" t="s">
        <v>79</v>
      </c>
      <c r="L82" s="27"/>
    </row>
    <row r="83" spans="2:47" s="1" customFormat="1" ht="6.95" customHeight="1">
      <c r="B83" s="27"/>
      <c r="L83" s="27"/>
    </row>
    <row r="84" spans="2:47" s="1" customFormat="1" ht="12" customHeight="1">
      <c r="B84" s="27"/>
      <c r="C84" s="24" t="s">
        <v>14</v>
      </c>
      <c r="L84" s="27"/>
    </row>
    <row r="85" spans="2:47" s="1" customFormat="1" ht="30" customHeight="1">
      <c r="B85" s="27"/>
      <c r="E85" s="193" t="str">
        <f>E7</f>
        <v>Rekonstrukce soc.zázemí pokojů 4.NP</v>
      </c>
      <c r="F85" s="211"/>
      <c r="G85" s="211"/>
      <c r="H85" s="211"/>
      <c r="L85" s="27"/>
    </row>
    <row r="86" spans="2:47" s="1" customFormat="1" ht="6.95" customHeight="1">
      <c r="B86" s="27"/>
      <c r="L86" s="27"/>
    </row>
    <row r="87" spans="2:47" s="1" customFormat="1" ht="12" customHeight="1">
      <c r="B87" s="27"/>
      <c r="C87" s="24" t="s">
        <v>17</v>
      </c>
      <c r="F87" s="22" t="str">
        <f>F10</f>
        <v>Ostrava</v>
      </c>
      <c r="I87" s="136" t="s">
        <v>19</v>
      </c>
      <c r="J87" s="159"/>
      <c r="L87" s="27"/>
    </row>
    <row r="88" spans="2:47" s="1" customFormat="1" ht="6.95" customHeight="1">
      <c r="B88" s="27"/>
      <c r="L88" s="27"/>
    </row>
    <row r="89" spans="2:47" s="1" customFormat="1" ht="15.2" customHeight="1">
      <c r="B89" s="27"/>
      <c r="C89" s="24" t="s">
        <v>20</v>
      </c>
      <c r="F89" s="22" t="str">
        <f>E13</f>
        <v>Domov pro seniory Kamenec, Slezská Ostrava, p.o.</v>
      </c>
      <c r="I89" s="24" t="s">
        <v>26</v>
      </c>
      <c r="J89" s="25" t="str">
        <f>E19</f>
        <v>Ing. Jan Havlíček</v>
      </c>
      <c r="L89" s="27"/>
    </row>
    <row r="90" spans="2:47" s="1" customFormat="1" ht="15.2" customHeight="1">
      <c r="B90" s="27"/>
      <c r="C90" s="136" t="s">
        <v>24</v>
      </c>
      <c r="D90" s="139"/>
      <c r="E90" s="139"/>
      <c r="F90" s="136" t="str">
        <f>IF(E16="","",E16)</f>
        <v xml:space="preserve"> </v>
      </c>
      <c r="G90" s="139"/>
      <c r="H90" s="139"/>
      <c r="I90" s="136" t="s">
        <v>29</v>
      </c>
      <c r="J90" s="158" t="str">
        <f>E22</f>
        <v xml:space="preserve"> </v>
      </c>
      <c r="L90" s="27"/>
    </row>
    <row r="91" spans="2:47" s="1" customFormat="1" ht="10.35" customHeight="1">
      <c r="B91" s="27"/>
      <c r="L91" s="27"/>
    </row>
    <row r="92" spans="2:47" s="1" customFormat="1" ht="29.25" customHeight="1">
      <c r="B92" s="27"/>
      <c r="C92" s="74" t="s">
        <v>80</v>
      </c>
      <c r="D92" s="72"/>
      <c r="E92" s="72"/>
      <c r="F92" s="72"/>
      <c r="G92" s="72"/>
      <c r="H92" s="72"/>
      <c r="I92" s="72"/>
      <c r="J92" s="75" t="s">
        <v>81</v>
      </c>
      <c r="K92" s="72"/>
      <c r="L92" s="27"/>
    </row>
    <row r="93" spans="2:47" s="1" customFormat="1" ht="10.35" customHeight="1">
      <c r="B93" s="27"/>
      <c r="L93" s="27"/>
    </row>
    <row r="94" spans="2:47" s="1" customFormat="1" ht="22.9" customHeight="1">
      <c r="B94" s="27"/>
      <c r="C94" s="76" t="s">
        <v>82</v>
      </c>
      <c r="J94" s="160">
        <f>J134</f>
        <v>0</v>
      </c>
      <c r="L94" s="27"/>
      <c r="AU94" s="15" t="s">
        <v>83</v>
      </c>
    </row>
    <row r="95" spans="2:47" s="8" customFormat="1" ht="24.95" customHeight="1">
      <c r="B95" s="77"/>
      <c r="D95" s="78" t="s">
        <v>84</v>
      </c>
      <c r="E95" s="79"/>
      <c r="F95" s="79"/>
      <c r="G95" s="79"/>
      <c r="H95" s="79"/>
      <c r="I95" s="79"/>
      <c r="J95" s="161">
        <f>J135</f>
        <v>0</v>
      </c>
      <c r="L95" s="77"/>
    </row>
    <row r="96" spans="2:47" s="9" customFormat="1" ht="19.899999999999999" customHeight="1">
      <c r="B96" s="80"/>
      <c r="D96" s="81" t="s">
        <v>85</v>
      </c>
      <c r="E96" s="82"/>
      <c r="F96" s="82"/>
      <c r="G96" s="82"/>
      <c r="H96" s="82"/>
      <c r="I96" s="82"/>
      <c r="J96" s="162">
        <f>J136</f>
        <v>0</v>
      </c>
      <c r="L96" s="80"/>
    </row>
    <row r="97" spans="2:12" s="9" customFormat="1" ht="19.899999999999999" customHeight="1">
      <c r="B97" s="80"/>
      <c r="D97" s="81" t="s">
        <v>86</v>
      </c>
      <c r="E97" s="82"/>
      <c r="F97" s="82"/>
      <c r="G97" s="82"/>
      <c r="H97" s="82"/>
      <c r="I97" s="82"/>
      <c r="J97" s="162">
        <f>J142</f>
        <v>0</v>
      </c>
      <c r="L97" s="80"/>
    </row>
    <row r="98" spans="2:12" s="9" customFormat="1" ht="19.899999999999999" customHeight="1">
      <c r="B98" s="80"/>
      <c r="D98" s="81" t="s">
        <v>87</v>
      </c>
      <c r="E98" s="82"/>
      <c r="F98" s="82"/>
      <c r="G98" s="82"/>
      <c r="H98" s="82"/>
      <c r="I98" s="82"/>
      <c r="J98" s="162">
        <f>J146</f>
        <v>0</v>
      </c>
      <c r="L98" s="80"/>
    </row>
    <row r="99" spans="2:12" s="9" customFormat="1" ht="19.899999999999999" customHeight="1">
      <c r="B99" s="80"/>
      <c r="D99" s="81" t="s">
        <v>88</v>
      </c>
      <c r="E99" s="82"/>
      <c r="F99" s="82"/>
      <c r="G99" s="82"/>
      <c r="H99" s="82"/>
      <c r="I99" s="82"/>
      <c r="J99" s="162">
        <f>J154</f>
        <v>0</v>
      </c>
      <c r="L99" s="80"/>
    </row>
    <row r="100" spans="2:12" s="9" customFormat="1" ht="19.899999999999999" customHeight="1">
      <c r="B100" s="80"/>
      <c r="D100" s="81" t="s">
        <v>89</v>
      </c>
      <c r="E100" s="82"/>
      <c r="F100" s="82"/>
      <c r="G100" s="82"/>
      <c r="H100" s="82"/>
      <c r="I100" s="82"/>
      <c r="J100" s="162">
        <f>J161</f>
        <v>0</v>
      </c>
      <c r="L100" s="80"/>
    </row>
    <row r="101" spans="2:12" s="8" customFormat="1" ht="24.95" customHeight="1">
      <c r="B101" s="77"/>
      <c r="D101" s="78" t="s">
        <v>90</v>
      </c>
      <c r="E101" s="79"/>
      <c r="F101" s="79"/>
      <c r="G101" s="79"/>
      <c r="H101" s="79"/>
      <c r="I101" s="79"/>
      <c r="J101" s="161">
        <f>J163</f>
        <v>0</v>
      </c>
      <c r="L101" s="77"/>
    </row>
    <row r="102" spans="2:12" s="9" customFormat="1" ht="19.899999999999999" customHeight="1">
      <c r="B102" s="80"/>
      <c r="D102" s="81" t="s">
        <v>91</v>
      </c>
      <c r="E102" s="82"/>
      <c r="F102" s="82"/>
      <c r="G102" s="82"/>
      <c r="H102" s="82"/>
      <c r="I102" s="82"/>
      <c r="J102" s="162">
        <f>J164</f>
        <v>0</v>
      </c>
      <c r="L102" s="80"/>
    </row>
    <row r="103" spans="2:12" s="9" customFormat="1" ht="19.899999999999999" customHeight="1">
      <c r="B103" s="80"/>
      <c r="D103" s="81" t="s">
        <v>92</v>
      </c>
      <c r="E103" s="82"/>
      <c r="F103" s="82"/>
      <c r="G103" s="82"/>
      <c r="H103" s="82"/>
      <c r="I103" s="82"/>
      <c r="J103" s="162">
        <f>J169</f>
        <v>0</v>
      </c>
      <c r="L103" s="80"/>
    </row>
    <row r="104" spans="2:12" s="9" customFormat="1" ht="19.899999999999999" customHeight="1">
      <c r="B104" s="80"/>
      <c r="D104" s="81" t="s">
        <v>93</v>
      </c>
      <c r="E104" s="82"/>
      <c r="F104" s="82"/>
      <c r="G104" s="82"/>
      <c r="H104" s="82"/>
      <c r="I104" s="82"/>
      <c r="J104" s="162">
        <f>J173</f>
        <v>0</v>
      </c>
      <c r="L104" s="80"/>
    </row>
    <row r="105" spans="2:12" s="9" customFormat="1" ht="19.899999999999999" customHeight="1">
      <c r="B105" s="80"/>
      <c r="D105" s="81" t="s">
        <v>94</v>
      </c>
      <c r="E105" s="82"/>
      <c r="F105" s="82"/>
      <c r="G105" s="82"/>
      <c r="H105" s="82"/>
      <c r="I105" s="82"/>
      <c r="J105" s="162">
        <f>J197</f>
        <v>0</v>
      </c>
      <c r="L105" s="80"/>
    </row>
    <row r="106" spans="2:12" s="9" customFormat="1" ht="19.899999999999999" customHeight="1">
      <c r="B106" s="80"/>
      <c r="D106" s="81" t="s">
        <v>95</v>
      </c>
      <c r="E106" s="82"/>
      <c r="F106" s="82"/>
      <c r="G106" s="82"/>
      <c r="H106" s="82"/>
      <c r="I106" s="82"/>
      <c r="J106" s="162">
        <f>J203</f>
        <v>0</v>
      </c>
      <c r="L106" s="80"/>
    </row>
    <row r="107" spans="2:12" s="9" customFormat="1" ht="19.899999999999999" customHeight="1">
      <c r="B107" s="80"/>
      <c r="D107" s="81" t="s">
        <v>96</v>
      </c>
      <c r="E107" s="82"/>
      <c r="F107" s="82"/>
      <c r="G107" s="82"/>
      <c r="H107" s="82"/>
      <c r="I107" s="82"/>
      <c r="J107" s="162">
        <f>J206</f>
        <v>0</v>
      </c>
      <c r="L107" s="80"/>
    </row>
    <row r="108" spans="2:12" s="9" customFormat="1" ht="19.899999999999999" customHeight="1">
      <c r="B108" s="80"/>
      <c r="D108" s="81" t="s">
        <v>97</v>
      </c>
      <c r="E108" s="82"/>
      <c r="F108" s="82"/>
      <c r="G108" s="82"/>
      <c r="H108" s="82"/>
      <c r="I108" s="82"/>
      <c r="J108" s="162">
        <f>J211</f>
        <v>0</v>
      </c>
      <c r="L108" s="80"/>
    </row>
    <row r="109" spans="2:12" s="9" customFormat="1" ht="19.899999999999999" customHeight="1">
      <c r="B109" s="80"/>
      <c r="D109" s="81" t="s">
        <v>98</v>
      </c>
      <c r="E109" s="82"/>
      <c r="F109" s="82"/>
      <c r="G109" s="82"/>
      <c r="H109" s="82"/>
      <c r="I109" s="82"/>
      <c r="J109" s="162">
        <f>J224</f>
        <v>0</v>
      </c>
      <c r="L109" s="80"/>
    </row>
    <row r="110" spans="2:12" s="9" customFormat="1" ht="19.899999999999999" customHeight="1">
      <c r="B110" s="80"/>
      <c r="D110" s="81" t="s">
        <v>99</v>
      </c>
      <c r="E110" s="82"/>
      <c r="F110" s="82"/>
      <c r="G110" s="82"/>
      <c r="H110" s="82"/>
      <c r="I110" s="82"/>
      <c r="J110" s="162">
        <f>J236</f>
        <v>0</v>
      </c>
      <c r="L110" s="80"/>
    </row>
    <row r="111" spans="2:12" s="9" customFormat="1" ht="19.899999999999999" customHeight="1">
      <c r="B111" s="80"/>
      <c r="D111" s="81" t="s">
        <v>100</v>
      </c>
      <c r="E111" s="82"/>
      <c r="F111" s="82"/>
      <c r="G111" s="82"/>
      <c r="H111" s="82"/>
      <c r="I111" s="82"/>
      <c r="J111" s="162">
        <f>J247</f>
        <v>0</v>
      </c>
      <c r="L111" s="80"/>
    </row>
    <row r="112" spans="2:12" s="8" customFormat="1" ht="24.95" customHeight="1">
      <c r="B112" s="77"/>
      <c r="D112" s="78" t="s">
        <v>101</v>
      </c>
      <c r="E112" s="79"/>
      <c r="F112" s="79"/>
      <c r="G112" s="79"/>
      <c r="H112" s="79"/>
      <c r="I112" s="79"/>
      <c r="J112" s="161">
        <f>J251</f>
        <v>0</v>
      </c>
      <c r="L112" s="77"/>
    </row>
    <row r="113" spans="2:12" s="9" customFormat="1" ht="19.899999999999999" customHeight="1">
      <c r="B113" s="80"/>
      <c r="D113" s="81" t="s">
        <v>102</v>
      </c>
      <c r="E113" s="82"/>
      <c r="F113" s="82"/>
      <c r="G113" s="82"/>
      <c r="H113" s="82"/>
      <c r="I113" s="82"/>
      <c r="J113" s="162">
        <f>J252</f>
        <v>0</v>
      </c>
      <c r="L113" s="80"/>
    </row>
    <row r="114" spans="2:12" s="9" customFormat="1" ht="19.899999999999999" customHeight="1">
      <c r="B114" s="80"/>
      <c r="D114" s="81" t="s">
        <v>103</v>
      </c>
      <c r="E114" s="82"/>
      <c r="F114" s="82"/>
      <c r="G114" s="82"/>
      <c r="H114" s="82"/>
      <c r="I114" s="82"/>
      <c r="J114" s="162">
        <f>J256</f>
        <v>0</v>
      </c>
      <c r="L114" s="80"/>
    </row>
    <row r="115" spans="2:12" s="9" customFormat="1" ht="19.899999999999999" customHeight="1">
      <c r="B115" s="80"/>
      <c r="D115" s="81" t="s">
        <v>104</v>
      </c>
      <c r="E115" s="82"/>
      <c r="F115" s="82"/>
      <c r="G115" s="82"/>
      <c r="H115" s="82"/>
      <c r="I115" s="82"/>
      <c r="J115" s="162">
        <f>J258</f>
        <v>0</v>
      </c>
      <c r="L115" s="80"/>
    </row>
    <row r="116" spans="2:12" s="9" customFormat="1" ht="19.899999999999999" customHeight="1">
      <c r="B116" s="80"/>
      <c r="D116" s="81" t="s">
        <v>105</v>
      </c>
      <c r="E116" s="82"/>
      <c r="F116" s="82"/>
      <c r="G116" s="82"/>
      <c r="H116" s="82"/>
      <c r="I116" s="82"/>
      <c r="J116" s="162">
        <f>J260</f>
        <v>0</v>
      </c>
      <c r="L116" s="80"/>
    </row>
    <row r="117" spans="2:12" s="1" customFormat="1" ht="21.75" customHeight="1">
      <c r="B117" s="27"/>
      <c r="J117" s="139"/>
      <c r="L117" s="27"/>
    </row>
    <row r="118" spans="2:12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152"/>
      <c r="K118" s="35"/>
      <c r="L118" s="27"/>
    </row>
    <row r="122" spans="2:12" s="1" customFormat="1" ht="6.95" customHeight="1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27"/>
    </row>
    <row r="123" spans="2:12" s="1" customFormat="1" ht="24.95" customHeight="1">
      <c r="B123" s="27"/>
      <c r="C123" s="19" t="s">
        <v>106</v>
      </c>
      <c r="L123" s="27"/>
    </row>
    <row r="124" spans="2:12" s="1" customFormat="1" ht="6.95" customHeight="1">
      <c r="B124" s="27"/>
      <c r="L124" s="27"/>
    </row>
    <row r="125" spans="2:12" s="1" customFormat="1" ht="12" customHeight="1">
      <c r="B125" s="27"/>
      <c r="C125" s="24" t="s">
        <v>14</v>
      </c>
      <c r="L125" s="27"/>
    </row>
    <row r="126" spans="2:12" s="1" customFormat="1" ht="30" customHeight="1">
      <c r="B126" s="27"/>
      <c r="E126" s="193" t="str">
        <f>E7</f>
        <v>Rekonstrukce soc.zázemí pokojů 4.NP</v>
      </c>
      <c r="F126" s="211"/>
      <c r="G126" s="211"/>
      <c r="H126" s="211"/>
      <c r="L126" s="27"/>
    </row>
    <row r="127" spans="2:12" s="1" customFormat="1" ht="6.95" customHeight="1">
      <c r="B127" s="27"/>
      <c r="L127" s="27"/>
    </row>
    <row r="128" spans="2:12" s="1" customFormat="1" ht="12" customHeight="1">
      <c r="B128" s="27"/>
      <c r="C128" s="24" t="s">
        <v>17</v>
      </c>
      <c r="F128" s="22" t="str">
        <f>F10</f>
        <v>Ostrava</v>
      </c>
      <c r="I128" s="136" t="s">
        <v>19</v>
      </c>
      <c r="J128" s="159"/>
      <c r="L128" s="27"/>
    </row>
    <row r="129" spans="2:65" s="1" customFormat="1" ht="6.95" customHeight="1">
      <c r="B129" s="27"/>
      <c r="L129" s="27"/>
    </row>
    <row r="130" spans="2:65" s="1" customFormat="1" ht="15.2" customHeight="1">
      <c r="B130" s="27"/>
      <c r="C130" s="24" t="s">
        <v>20</v>
      </c>
      <c r="F130" s="22" t="str">
        <f>E13</f>
        <v>Domov pro seniory Kamenec, Slezská Ostrava, p.o.</v>
      </c>
      <c r="I130" s="24" t="s">
        <v>26</v>
      </c>
      <c r="J130" s="25" t="str">
        <f>E19</f>
        <v>Ing. Jan Havlíček</v>
      </c>
      <c r="L130" s="27"/>
    </row>
    <row r="131" spans="2:65" s="1" customFormat="1" ht="15.2" customHeight="1">
      <c r="B131" s="157"/>
      <c r="C131" s="136" t="s">
        <v>24</v>
      </c>
      <c r="D131" s="139"/>
      <c r="E131" s="139"/>
      <c r="F131" s="136" t="str">
        <f>IF(E16="","",E16)</f>
        <v xml:space="preserve"> </v>
      </c>
      <c r="G131" s="139"/>
      <c r="H131" s="139"/>
      <c r="I131" s="136" t="s">
        <v>29</v>
      </c>
      <c r="J131" s="158" t="str">
        <f>E22</f>
        <v xml:space="preserve"> </v>
      </c>
      <c r="L131" s="27"/>
    </row>
    <row r="132" spans="2:65" s="1" customFormat="1" ht="10.35" customHeight="1">
      <c r="B132" s="27"/>
      <c r="L132" s="27"/>
    </row>
    <row r="133" spans="2:65" s="10" customFormat="1" ht="29.25" customHeight="1">
      <c r="B133" s="83"/>
      <c r="C133" s="84" t="s">
        <v>107</v>
      </c>
      <c r="D133" s="85" t="s">
        <v>56</v>
      </c>
      <c r="E133" s="85" t="s">
        <v>52</v>
      </c>
      <c r="F133" s="85" t="s">
        <v>53</v>
      </c>
      <c r="G133" s="85" t="s">
        <v>108</v>
      </c>
      <c r="H133" s="85" t="s">
        <v>109</v>
      </c>
      <c r="I133" s="85" t="s">
        <v>110</v>
      </c>
      <c r="J133" s="86" t="s">
        <v>81</v>
      </c>
      <c r="K133" s="87" t="s">
        <v>111</v>
      </c>
      <c r="L133" s="83"/>
      <c r="M133" s="47" t="s">
        <v>1</v>
      </c>
      <c r="N133" s="48" t="s">
        <v>35</v>
      </c>
      <c r="O133" s="48" t="s">
        <v>112</v>
      </c>
      <c r="P133" s="48" t="s">
        <v>113</v>
      </c>
      <c r="Q133" s="48" t="s">
        <v>114</v>
      </c>
      <c r="R133" s="48" t="s">
        <v>115</v>
      </c>
      <c r="S133" s="48" t="s">
        <v>116</v>
      </c>
      <c r="T133" s="49" t="s">
        <v>117</v>
      </c>
    </row>
    <row r="134" spans="2:65" s="1" customFormat="1" ht="22.9" customHeight="1">
      <c r="B134" s="27"/>
      <c r="C134" s="52" t="s">
        <v>118</v>
      </c>
      <c r="J134" s="153">
        <f>BK134</f>
        <v>0</v>
      </c>
      <c r="L134" s="27"/>
      <c r="M134" s="50"/>
      <c r="N134" s="42"/>
      <c r="O134" s="42"/>
      <c r="P134" s="88">
        <f>P135+P163+P251</f>
        <v>86.348666000000009</v>
      </c>
      <c r="Q134" s="42"/>
      <c r="R134" s="88">
        <f>R135+R163+R251</f>
        <v>0.90222704000000009</v>
      </c>
      <c r="S134" s="42"/>
      <c r="T134" s="89">
        <f>T135+T163+T251</f>
        <v>1.4037839999999999</v>
      </c>
      <c r="AT134" s="15" t="s">
        <v>70</v>
      </c>
      <c r="AU134" s="15" t="s">
        <v>83</v>
      </c>
      <c r="BK134" s="90">
        <f>BK135+BK163+BK251</f>
        <v>0</v>
      </c>
    </row>
    <row r="135" spans="2:65" s="11" customFormat="1" ht="25.9" customHeight="1">
      <c r="B135" s="91"/>
      <c r="D135" s="92" t="s">
        <v>70</v>
      </c>
      <c r="E135" s="93" t="s">
        <v>119</v>
      </c>
      <c r="F135" s="93" t="s">
        <v>120</v>
      </c>
      <c r="J135" s="154">
        <f>BK135</f>
        <v>0</v>
      </c>
      <c r="L135" s="91"/>
      <c r="M135" s="94"/>
      <c r="P135" s="95">
        <f>P136+P142+P146+P154+P161</f>
        <v>39.670831999999997</v>
      </c>
      <c r="R135" s="95">
        <f>R136+R142+R146+R154+R161</f>
        <v>0.49824400000000002</v>
      </c>
      <c r="T135" s="96">
        <f>T136+T142+T146+T154+T161</f>
        <v>0.81909600000000005</v>
      </c>
      <c r="AR135" s="92" t="s">
        <v>76</v>
      </c>
      <c r="AT135" s="97" t="s">
        <v>70</v>
      </c>
      <c r="AU135" s="97" t="s">
        <v>71</v>
      </c>
      <c r="AY135" s="92" t="s">
        <v>121</v>
      </c>
      <c r="BK135" s="98">
        <f>BK136+BK142+BK146+BK154+BK161</f>
        <v>0</v>
      </c>
    </row>
    <row r="136" spans="2:65" s="11" customFormat="1" ht="22.9" customHeight="1">
      <c r="B136" s="91"/>
      <c r="D136" s="92" t="s">
        <v>70</v>
      </c>
      <c r="E136" s="134" t="s">
        <v>122</v>
      </c>
      <c r="F136" s="134" t="s">
        <v>123</v>
      </c>
      <c r="J136" s="155">
        <f>SUM(J137:J140)</f>
        <v>0</v>
      </c>
      <c r="L136" s="91"/>
      <c r="M136" s="94"/>
      <c r="P136" s="95">
        <f>SUM(P137:P141)</f>
        <v>4.0836000000000006</v>
      </c>
      <c r="R136" s="95">
        <f>SUM(R137:R141)</f>
        <v>0.318494</v>
      </c>
      <c r="T136" s="96">
        <f>SUM(T137:T141)</f>
        <v>0</v>
      </c>
      <c r="AR136" s="92" t="s">
        <v>76</v>
      </c>
      <c r="AT136" s="97" t="s">
        <v>70</v>
      </c>
      <c r="AU136" s="97" t="s">
        <v>76</v>
      </c>
      <c r="AY136" s="92" t="s">
        <v>121</v>
      </c>
      <c r="BK136" s="98">
        <f>SUM(BK137:BK141)</f>
        <v>0</v>
      </c>
    </row>
    <row r="137" spans="2:65" s="1" customFormat="1" ht="33" customHeight="1">
      <c r="B137" s="100"/>
      <c r="C137" s="101" t="s">
        <v>76</v>
      </c>
      <c r="D137" s="101" t="s">
        <v>124</v>
      </c>
      <c r="E137" s="102" t="s">
        <v>125</v>
      </c>
      <c r="F137" s="103" t="s">
        <v>126</v>
      </c>
      <c r="G137" s="104" t="s">
        <v>127</v>
      </c>
      <c r="H137" s="105">
        <v>1</v>
      </c>
      <c r="I137" s="149">
        <v>0</v>
      </c>
      <c r="J137" s="149">
        <f>ROUND(I137*H137,2)</f>
        <v>0</v>
      </c>
      <c r="K137" s="106"/>
      <c r="L137" s="27"/>
      <c r="M137" s="107" t="s">
        <v>1</v>
      </c>
      <c r="N137" s="108" t="s">
        <v>37</v>
      </c>
      <c r="O137" s="109">
        <v>0.42099999999999999</v>
      </c>
      <c r="P137" s="109">
        <f>O137*H137</f>
        <v>0.42099999999999999</v>
      </c>
      <c r="Q137" s="109">
        <v>4.6940000000000003E-2</v>
      </c>
      <c r="R137" s="109">
        <f>Q137*H137</f>
        <v>4.6940000000000003E-2</v>
      </c>
      <c r="S137" s="109">
        <v>0</v>
      </c>
      <c r="T137" s="110">
        <f>S137*H137</f>
        <v>0</v>
      </c>
      <c r="AR137" s="111" t="s">
        <v>128</v>
      </c>
      <c r="AT137" s="111" t="s">
        <v>124</v>
      </c>
      <c r="AU137" s="111" t="s">
        <v>129</v>
      </c>
      <c r="AY137" s="15" t="s">
        <v>121</v>
      </c>
      <c r="BE137" s="112">
        <f>IF(N137="základní",J137,0)</f>
        <v>0</v>
      </c>
      <c r="BF137" s="112">
        <f>IF(N137="snížená",J137,0)</f>
        <v>0</v>
      </c>
      <c r="BG137" s="112">
        <f>IF(N137="zákl. přenesená",J137,0)</f>
        <v>0</v>
      </c>
      <c r="BH137" s="112">
        <f>IF(N137="sníž. přenesená",J137,0)</f>
        <v>0</v>
      </c>
      <c r="BI137" s="112">
        <f>IF(N137="nulová",J137,0)</f>
        <v>0</v>
      </c>
      <c r="BJ137" s="15" t="s">
        <v>129</v>
      </c>
      <c r="BK137" s="112">
        <f>ROUND(I137*H137,2)</f>
        <v>0</v>
      </c>
      <c r="BL137" s="15" t="s">
        <v>128</v>
      </c>
      <c r="BM137" s="111" t="s">
        <v>130</v>
      </c>
    </row>
    <row r="138" spans="2:65" s="1" customFormat="1" ht="24.2" customHeight="1">
      <c r="B138" s="100"/>
      <c r="C138" s="101" t="s">
        <v>129</v>
      </c>
      <c r="D138" s="101" t="s">
        <v>124</v>
      </c>
      <c r="E138" s="102" t="s">
        <v>131</v>
      </c>
      <c r="F138" s="103" t="s">
        <v>132</v>
      </c>
      <c r="G138" s="104" t="s">
        <v>133</v>
      </c>
      <c r="H138" s="105">
        <v>2.1</v>
      </c>
      <c r="I138" s="149">
        <v>0</v>
      </c>
      <c r="J138" s="149">
        <f>ROUND(I138*H138,2)</f>
        <v>0</v>
      </c>
      <c r="K138" s="106"/>
      <c r="L138" s="27"/>
      <c r="M138" s="107" t="s">
        <v>1</v>
      </c>
      <c r="N138" s="108" t="s">
        <v>37</v>
      </c>
      <c r="O138" s="109">
        <v>0.50600000000000001</v>
      </c>
      <c r="P138" s="109">
        <f>O138*H138</f>
        <v>1.0626</v>
      </c>
      <c r="Q138" s="109">
        <v>5.2499999999999998E-2</v>
      </c>
      <c r="R138" s="109">
        <f>Q138*H138</f>
        <v>0.11025</v>
      </c>
      <c r="S138" s="109">
        <v>0</v>
      </c>
      <c r="T138" s="110">
        <f>S138*H138</f>
        <v>0</v>
      </c>
      <c r="AR138" s="111" t="s">
        <v>128</v>
      </c>
      <c r="AT138" s="111" t="s">
        <v>124</v>
      </c>
      <c r="AU138" s="111" t="s">
        <v>129</v>
      </c>
      <c r="AY138" s="15" t="s">
        <v>121</v>
      </c>
      <c r="BE138" s="112">
        <f>IF(N138="základní",J138,0)</f>
        <v>0</v>
      </c>
      <c r="BF138" s="112">
        <f>IF(N138="snížená",J138,0)</f>
        <v>0</v>
      </c>
      <c r="BG138" s="112">
        <f>IF(N138="zákl. přenesená",J138,0)</f>
        <v>0</v>
      </c>
      <c r="BH138" s="112">
        <f>IF(N138="sníž. přenesená",J138,0)</f>
        <v>0</v>
      </c>
      <c r="BI138" s="112">
        <f>IF(N138="nulová",J138,0)</f>
        <v>0</v>
      </c>
      <c r="BJ138" s="15" t="s">
        <v>129</v>
      </c>
      <c r="BK138" s="112">
        <f>ROUND(I138*H138,2)</f>
        <v>0</v>
      </c>
      <c r="BL138" s="15" t="s">
        <v>128</v>
      </c>
      <c r="BM138" s="111" t="s">
        <v>134</v>
      </c>
    </row>
    <row r="139" spans="2:65" s="1" customFormat="1" ht="24.2" customHeight="1">
      <c r="B139" s="100"/>
      <c r="C139" s="101" t="s">
        <v>122</v>
      </c>
      <c r="D139" s="101" t="s">
        <v>124</v>
      </c>
      <c r="E139" s="102" t="s">
        <v>135</v>
      </c>
      <c r="F139" s="103" t="s">
        <v>136</v>
      </c>
      <c r="G139" s="104" t="s">
        <v>133</v>
      </c>
      <c r="H139" s="105">
        <v>2.6</v>
      </c>
      <c r="I139" s="149">
        <v>0</v>
      </c>
      <c r="J139" s="149">
        <f>ROUND(I139*H139,2)</f>
        <v>0</v>
      </c>
      <c r="K139" s="106"/>
      <c r="L139" s="27"/>
      <c r="M139" s="107" t="s">
        <v>1</v>
      </c>
      <c r="N139" s="108" t="s">
        <v>37</v>
      </c>
      <c r="O139" s="109">
        <v>0.52</v>
      </c>
      <c r="P139" s="109">
        <f>O139*H139</f>
        <v>1.3520000000000001</v>
      </c>
      <c r="Q139" s="109">
        <v>6.1719999999999997E-2</v>
      </c>
      <c r="R139" s="109">
        <f>Q139*H139</f>
        <v>0.160472</v>
      </c>
      <c r="S139" s="109">
        <v>0</v>
      </c>
      <c r="T139" s="110">
        <f>S139*H139</f>
        <v>0</v>
      </c>
      <c r="AR139" s="111" t="s">
        <v>128</v>
      </c>
      <c r="AT139" s="111" t="s">
        <v>124</v>
      </c>
      <c r="AU139" s="111" t="s">
        <v>129</v>
      </c>
      <c r="AY139" s="15" t="s">
        <v>121</v>
      </c>
      <c r="BE139" s="112">
        <f>IF(N139="základní",J139,0)</f>
        <v>0</v>
      </c>
      <c r="BF139" s="112">
        <f>IF(N139="snížená",J139,0)</f>
        <v>0</v>
      </c>
      <c r="BG139" s="112">
        <f>IF(N139="zákl. přenesená",J139,0)</f>
        <v>0</v>
      </c>
      <c r="BH139" s="112">
        <f>IF(N139="sníž. přenesená",J139,0)</f>
        <v>0</v>
      </c>
      <c r="BI139" s="112">
        <f>IF(N139="nulová",J139,0)</f>
        <v>0</v>
      </c>
      <c r="BJ139" s="15" t="s">
        <v>129</v>
      </c>
      <c r="BK139" s="112">
        <f>ROUND(I139*H139,2)</f>
        <v>0</v>
      </c>
      <c r="BL139" s="15" t="s">
        <v>128</v>
      </c>
      <c r="BM139" s="111" t="s">
        <v>137</v>
      </c>
    </row>
    <row r="140" spans="2:65" s="1" customFormat="1" ht="24.2" customHeight="1">
      <c r="B140" s="100"/>
      <c r="C140" s="101" t="s">
        <v>128</v>
      </c>
      <c r="D140" s="101" t="s">
        <v>124</v>
      </c>
      <c r="E140" s="102" t="s">
        <v>138</v>
      </c>
      <c r="F140" s="103" t="s">
        <v>139</v>
      </c>
      <c r="G140" s="104" t="s">
        <v>140</v>
      </c>
      <c r="H140" s="105">
        <v>10.4</v>
      </c>
      <c r="I140" s="149">
        <v>0</v>
      </c>
      <c r="J140" s="149">
        <f>ROUND(I140*H140,2)</f>
        <v>0</v>
      </c>
      <c r="K140" s="106"/>
      <c r="L140" s="27"/>
      <c r="M140" s="107" t="s">
        <v>1</v>
      </c>
      <c r="N140" s="108" t="s">
        <v>37</v>
      </c>
      <c r="O140" s="109">
        <v>0.12</v>
      </c>
      <c r="P140" s="109">
        <f>O140*H140</f>
        <v>1.248</v>
      </c>
      <c r="Q140" s="109">
        <v>8.0000000000000007E-5</v>
      </c>
      <c r="R140" s="109">
        <f>Q140*H140</f>
        <v>8.3200000000000006E-4</v>
      </c>
      <c r="S140" s="109">
        <v>0</v>
      </c>
      <c r="T140" s="110">
        <f>S140*H140</f>
        <v>0</v>
      </c>
      <c r="AR140" s="111" t="s">
        <v>128</v>
      </c>
      <c r="AT140" s="111" t="s">
        <v>124</v>
      </c>
      <c r="AU140" s="111" t="s">
        <v>129</v>
      </c>
      <c r="AY140" s="15" t="s">
        <v>121</v>
      </c>
      <c r="BE140" s="112">
        <f>IF(N140="základní",J140,0)</f>
        <v>0</v>
      </c>
      <c r="BF140" s="112">
        <f>IF(N140="snížená",J140,0)</f>
        <v>0</v>
      </c>
      <c r="BG140" s="112">
        <f>IF(N140="zákl. přenesená",J140,0)</f>
        <v>0</v>
      </c>
      <c r="BH140" s="112">
        <f>IF(N140="sníž. přenesená",J140,0)</f>
        <v>0</v>
      </c>
      <c r="BI140" s="112">
        <f>IF(N140="nulová",J140,0)</f>
        <v>0</v>
      </c>
      <c r="BJ140" s="15" t="s">
        <v>129</v>
      </c>
      <c r="BK140" s="112">
        <f>ROUND(I140*H140,2)</f>
        <v>0</v>
      </c>
      <c r="BL140" s="15" t="s">
        <v>128</v>
      </c>
      <c r="BM140" s="111" t="s">
        <v>141</v>
      </c>
    </row>
    <row r="141" spans="2:65" s="12" customFormat="1">
      <c r="B141" s="113"/>
      <c r="D141" s="114" t="s">
        <v>142</v>
      </c>
      <c r="E141" s="115" t="s">
        <v>1</v>
      </c>
      <c r="F141" s="116" t="s">
        <v>143</v>
      </c>
      <c r="H141" s="117">
        <v>10.4</v>
      </c>
      <c r="I141" s="139"/>
      <c r="J141" s="139"/>
      <c r="L141" s="113"/>
      <c r="M141" s="118"/>
      <c r="T141" s="119"/>
      <c r="AT141" s="115" t="s">
        <v>142</v>
      </c>
      <c r="AU141" s="115" t="s">
        <v>129</v>
      </c>
      <c r="AV141" s="12" t="s">
        <v>129</v>
      </c>
      <c r="AW141" s="12" t="s">
        <v>28</v>
      </c>
      <c r="AX141" s="12" t="s">
        <v>76</v>
      </c>
      <c r="AY141" s="115" t="s">
        <v>121</v>
      </c>
    </row>
    <row r="142" spans="2:65" s="11" customFormat="1" ht="22.9" customHeight="1">
      <c r="B142" s="91"/>
      <c r="D142" s="92" t="s">
        <v>70</v>
      </c>
      <c r="E142" s="134" t="s">
        <v>144</v>
      </c>
      <c r="F142" s="134" t="s">
        <v>145</v>
      </c>
      <c r="G142" s="135"/>
      <c r="H142" s="135"/>
      <c r="I142" s="137"/>
      <c r="J142" s="155">
        <f>SUM(J143:J145)</f>
        <v>0</v>
      </c>
      <c r="L142" s="91"/>
      <c r="M142" s="94"/>
      <c r="P142" s="95">
        <f>SUM(P143:P145)</f>
        <v>3.3517999999999999</v>
      </c>
      <c r="R142" s="95">
        <f>SUM(R143:R145)</f>
        <v>0.17897399999999999</v>
      </c>
      <c r="T142" s="96">
        <f>SUM(T143:T145)</f>
        <v>0</v>
      </c>
      <c r="AR142" s="92" t="s">
        <v>76</v>
      </c>
      <c r="AT142" s="97" t="s">
        <v>70</v>
      </c>
      <c r="AU142" s="97" t="s">
        <v>76</v>
      </c>
      <c r="AY142" s="92" t="s">
        <v>121</v>
      </c>
      <c r="BK142" s="98">
        <f>SUM(BK143:BK145)</f>
        <v>0</v>
      </c>
    </row>
    <row r="143" spans="2:65" s="1" customFormat="1" ht="24.2" customHeight="1">
      <c r="B143" s="100"/>
      <c r="C143" s="101" t="s">
        <v>146</v>
      </c>
      <c r="D143" s="101" t="s">
        <v>124</v>
      </c>
      <c r="E143" s="102" t="s">
        <v>147</v>
      </c>
      <c r="F143" s="103" t="s">
        <v>148</v>
      </c>
      <c r="G143" s="104" t="s">
        <v>133</v>
      </c>
      <c r="H143" s="105">
        <v>7.3</v>
      </c>
      <c r="I143" s="149">
        <v>0</v>
      </c>
      <c r="J143" s="149">
        <f>ROUND(I143*H143,2)</f>
        <v>0</v>
      </c>
      <c r="K143" s="106"/>
      <c r="L143" s="27"/>
      <c r="M143" s="107" t="s">
        <v>1</v>
      </c>
      <c r="N143" s="108" t="s">
        <v>37</v>
      </c>
      <c r="O143" s="109">
        <v>0.36</v>
      </c>
      <c r="P143" s="109">
        <f>O143*H143</f>
        <v>2.6279999999999997</v>
      </c>
      <c r="Q143" s="109">
        <v>4.3800000000000002E-3</v>
      </c>
      <c r="R143" s="109">
        <f>Q143*H143</f>
        <v>3.1974000000000002E-2</v>
      </c>
      <c r="S143" s="109">
        <v>0</v>
      </c>
      <c r="T143" s="110">
        <f>S143*H143</f>
        <v>0</v>
      </c>
      <c r="AR143" s="111" t="s">
        <v>128</v>
      </c>
      <c r="AT143" s="111" t="s">
        <v>124</v>
      </c>
      <c r="AU143" s="111" t="s">
        <v>129</v>
      </c>
      <c r="AY143" s="15" t="s">
        <v>121</v>
      </c>
      <c r="BE143" s="112">
        <f>IF(N143="základní",J143,0)</f>
        <v>0</v>
      </c>
      <c r="BF143" s="112">
        <f>IF(N143="snížená",J143,0)</f>
        <v>0</v>
      </c>
      <c r="BG143" s="112">
        <f>IF(N143="zákl. přenesená",J143,0)</f>
        <v>0</v>
      </c>
      <c r="BH143" s="112">
        <f>IF(N143="sníž. přenesená",J143,0)</f>
        <v>0</v>
      </c>
      <c r="BI143" s="112">
        <f>IF(N143="nulová",J143,0)</f>
        <v>0</v>
      </c>
      <c r="BJ143" s="15" t="s">
        <v>129</v>
      </c>
      <c r="BK143" s="112">
        <f>ROUND(I143*H143,2)</f>
        <v>0</v>
      </c>
      <c r="BL143" s="15" t="s">
        <v>128</v>
      </c>
      <c r="BM143" s="111" t="s">
        <v>149</v>
      </c>
    </row>
    <row r="144" spans="2:65" s="12" customFormat="1">
      <c r="B144" s="113"/>
      <c r="D144" s="114" t="s">
        <v>142</v>
      </c>
      <c r="E144" s="115" t="s">
        <v>1</v>
      </c>
      <c r="F144" s="116" t="s">
        <v>150</v>
      </c>
      <c r="H144" s="117">
        <v>7.3</v>
      </c>
      <c r="I144" s="139"/>
      <c r="J144" s="139"/>
      <c r="L144" s="113"/>
      <c r="M144" s="118"/>
      <c r="T144" s="119"/>
      <c r="AT144" s="115" t="s">
        <v>142</v>
      </c>
      <c r="AU144" s="115" t="s">
        <v>129</v>
      </c>
      <c r="AV144" s="12" t="s">
        <v>129</v>
      </c>
      <c r="AW144" s="12" t="s">
        <v>28</v>
      </c>
      <c r="AX144" s="12" t="s">
        <v>76</v>
      </c>
      <c r="AY144" s="115" t="s">
        <v>121</v>
      </c>
    </row>
    <row r="145" spans="2:65" s="1" customFormat="1" ht="24.2" customHeight="1">
      <c r="B145" s="100"/>
      <c r="C145" s="101" t="s">
        <v>144</v>
      </c>
      <c r="D145" s="101" t="s">
        <v>124</v>
      </c>
      <c r="E145" s="102" t="s">
        <v>151</v>
      </c>
      <c r="F145" s="103" t="s">
        <v>152</v>
      </c>
      <c r="G145" s="104" t="s">
        <v>133</v>
      </c>
      <c r="H145" s="105">
        <v>1.4</v>
      </c>
      <c r="I145" s="149">
        <v>0</v>
      </c>
      <c r="J145" s="149">
        <f>ROUND(I145*H145,2)</f>
        <v>0</v>
      </c>
      <c r="K145" s="106"/>
      <c r="L145" s="27"/>
      <c r="M145" s="107" t="s">
        <v>1</v>
      </c>
      <c r="N145" s="108" t="s">
        <v>37</v>
      </c>
      <c r="O145" s="109">
        <v>0.51700000000000002</v>
      </c>
      <c r="P145" s="109">
        <f>O145*H145</f>
        <v>0.7238</v>
      </c>
      <c r="Q145" s="109">
        <v>0.105</v>
      </c>
      <c r="R145" s="109">
        <f>Q145*H145</f>
        <v>0.14699999999999999</v>
      </c>
      <c r="S145" s="109">
        <v>0</v>
      </c>
      <c r="T145" s="110">
        <f>S145*H145</f>
        <v>0</v>
      </c>
      <c r="AR145" s="111" t="s">
        <v>128</v>
      </c>
      <c r="AT145" s="111" t="s">
        <v>124</v>
      </c>
      <c r="AU145" s="111" t="s">
        <v>129</v>
      </c>
      <c r="AY145" s="15" t="s">
        <v>121</v>
      </c>
      <c r="BE145" s="112">
        <f>IF(N145="základní",J145,0)</f>
        <v>0</v>
      </c>
      <c r="BF145" s="112">
        <f>IF(N145="snížená",J145,0)</f>
        <v>0</v>
      </c>
      <c r="BG145" s="112">
        <f>IF(N145="zákl. přenesená",J145,0)</f>
        <v>0</v>
      </c>
      <c r="BH145" s="112">
        <f>IF(N145="sníž. přenesená",J145,0)</f>
        <v>0</v>
      </c>
      <c r="BI145" s="112">
        <f>IF(N145="nulová",J145,0)</f>
        <v>0</v>
      </c>
      <c r="BJ145" s="15" t="s">
        <v>129</v>
      </c>
      <c r="BK145" s="112">
        <f>ROUND(I145*H145,2)</f>
        <v>0</v>
      </c>
      <c r="BL145" s="15" t="s">
        <v>128</v>
      </c>
      <c r="BM145" s="111" t="s">
        <v>153</v>
      </c>
    </row>
    <row r="146" spans="2:65" s="11" customFormat="1" ht="22.9" customHeight="1">
      <c r="B146" s="91"/>
      <c r="D146" s="92" t="s">
        <v>70</v>
      </c>
      <c r="E146" s="134" t="s">
        <v>154</v>
      </c>
      <c r="F146" s="134" t="s">
        <v>155</v>
      </c>
      <c r="I146" s="137"/>
      <c r="J146" s="155">
        <f>SUM(J147:J153)</f>
        <v>0</v>
      </c>
      <c r="L146" s="91"/>
      <c r="M146" s="94"/>
      <c r="P146" s="95">
        <f>SUM(P147:P153)</f>
        <v>19.512672000000002</v>
      </c>
      <c r="R146" s="95">
        <f>SUM(R147:R153)</f>
        <v>7.76E-4</v>
      </c>
      <c r="T146" s="96">
        <f>SUM(T147:T153)</f>
        <v>0.81909600000000005</v>
      </c>
      <c r="AR146" s="92" t="s">
        <v>76</v>
      </c>
      <c r="AT146" s="97" t="s">
        <v>70</v>
      </c>
      <c r="AU146" s="97" t="s">
        <v>76</v>
      </c>
      <c r="AY146" s="92" t="s">
        <v>121</v>
      </c>
      <c r="BK146" s="98">
        <f>SUM(BK147:BK153)</f>
        <v>0</v>
      </c>
    </row>
    <row r="147" spans="2:65" s="1" customFormat="1" ht="33" customHeight="1">
      <c r="B147" s="100"/>
      <c r="C147" s="101" t="s">
        <v>156</v>
      </c>
      <c r="D147" s="101" t="s">
        <v>124</v>
      </c>
      <c r="E147" s="102" t="s">
        <v>157</v>
      </c>
      <c r="F147" s="103" t="s">
        <v>158</v>
      </c>
      <c r="G147" s="104" t="s">
        <v>133</v>
      </c>
      <c r="H147" s="105">
        <v>9</v>
      </c>
      <c r="I147" s="149">
        <v>0</v>
      </c>
      <c r="J147" s="149">
        <f>ROUND(I147*H147,2)</f>
        <v>0</v>
      </c>
      <c r="K147" s="106"/>
      <c r="L147" s="27"/>
      <c r="M147" s="107" t="s">
        <v>1</v>
      </c>
      <c r="N147" s="108" t="s">
        <v>37</v>
      </c>
      <c r="O147" s="109">
        <v>0.308</v>
      </c>
      <c r="P147" s="109">
        <f>O147*H147</f>
        <v>2.7719999999999998</v>
      </c>
      <c r="Q147" s="109">
        <v>4.0000000000000003E-5</v>
      </c>
      <c r="R147" s="109">
        <f>Q147*H147</f>
        <v>3.6000000000000002E-4</v>
      </c>
      <c r="S147" s="109">
        <v>0</v>
      </c>
      <c r="T147" s="110">
        <f>S147*H147</f>
        <v>0</v>
      </c>
      <c r="AR147" s="111" t="s">
        <v>128</v>
      </c>
      <c r="AT147" s="111" t="s">
        <v>124</v>
      </c>
      <c r="AU147" s="111" t="s">
        <v>129</v>
      </c>
      <c r="AY147" s="15" t="s">
        <v>121</v>
      </c>
      <c r="BE147" s="112">
        <f>IF(N147="základní",J147,0)</f>
        <v>0</v>
      </c>
      <c r="BF147" s="112">
        <f>IF(N147="snížená",J147,0)</f>
        <v>0</v>
      </c>
      <c r="BG147" s="112">
        <f>IF(N147="zákl. přenesená",J147,0)</f>
        <v>0</v>
      </c>
      <c r="BH147" s="112">
        <f>IF(N147="sníž. přenesená",J147,0)</f>
        <v>0</v>
      </c>
      <c r="BI147" s="112">
        <f>IF(N147="nulová",J147,0)</f>
        <v>0</v>
      </c>
      <c r="BJ147" s="15" t="s">
        <v>129</v>
      </c>
      <c r="BK147" s="112">
        <f>ROUND(I147*H147,2)</f>
        <v>0</v>
      </c>
      <c r="BL147" s="15" t="s">
        <v>128</v>
      </c>
      <c r="BM147" s="111" t="s">
        <v>159</v>
      </c>
    </row>
    <row r="148" spans="2:65" s="1" customFormat="1" ht="21.75" customHeight="1">
      <c r="B148" s="100"/>
      <c r="C148" s="101" t="s">
        <v>160</v>
      </c>
      <c r="D148" s="101" t="s">
        <v>124</v>
      </c>
      <c r="E148" s="102" t="s">
        <v>161</v>
      </c>
      <c r="F148" s="103" t="s">
        <v>162</v>
      </c>
      <c r="G148" s="104" t="s">
        <v>133</v>
      </c>
      <c r="H148" s="105">
        <v>4.8</v>
      </c>
      <c r="I148" s="149">
        <v>0</v>
      </c>
      <c r="J148" s="149">
        <f>ROUND(I148*H148,2)</f>
        <v>0</v>
      </c>
      <c r="K148" s="106"/>
      <c r="L148" s="27"/>
      <c r="M148" s="107" t="s">
        <v>1</v>
      </c>
      <c r="N148" s="108" t="s">
        <v>37</v>
      </c>
      <c r="O148" s="109">
        <v>0.22900000000000001</v>
      </c>
      <c r="P148" s="109">
        <f>O148*H148</f>
        <v>1.0992</v>
      </c>
      <c r="Q148" s="109">
        <v>0</v>
      </c>
      <c r="R148" s="109">
        <f>Q148*H148</f>
        <v>0</v>
      </c>
      <c r="S148" s="109">
        <v>0.11700000000000001</v>
      </c>
      <c r="T148" s="110">
        <f>S148*H148</f>
        <v>0.56159999999999999</v>
      </c>
      <c r="AR148" s="111" t="s">
        <v>128</v>
      </c>
      <c r="AT148" s="111" t="s">
        <v>124</v>
      </c>
      <c r="AU148" s="111" t="s">
        <v>129</v>
      </c>
      <c r="AY148" s="15" t="s">
        <v>121</v>
      </c>
      <c r="BE148" s="112">
        <f>IF(N148="základní",J148,0)</f>
        <v>0</v>
      </c>
      <c r="BF148" s="112">
        <f>IF(N148="snížená",J148,0)</f>
        <v>0</v>
      </c>
      <c r="BG148" s="112">
        <f>IF(N148="zákl. přenesená",J148,0)</f>
        <v>0</v>
      </c>
      <c r="BH148" s="112">
        <f>IF(N148="sníž. přenesená",J148,0)</f>
        <v>0</v>
      </c>
      <c r="BI148" s="112">
        <f>IF(N148="nulová",J148,0)</f>
        <v>0</v>
      </c>
      <c r="BJ148" s="15" t="s">
        <v>129</v>
      </c>
      <c r="BK148" s="112">
        <f>ROUND(I148*H148,2)</f>
        <v>0</v>
      </c>
      <c r="BL148" s="15" t="s">
        <v>128</v>
      </c>
      <c r="BM148" s="111" t="s">
        <v>163</v>
      </c>
    </row>
    <row r="149" spans="2:65" s="1" customFormat="1" ht="37.9" customHeight="1">
      <c r="B149" s="100"/>
      <c r="C149" s="101" t="s">
        <v>154</v>
      </c>
      <c r="D149" s="101" t="s">
        <v>124</v>
      </c>
      <c r="E149" s="102" t="s">
        <v>164</v>
      </c>
      <c r="F149" s="103" t="s">
        <v>165</v>
      </c>
      <c r="G149" s="104" t="s">
        <v>166</v>
      </c>
      <c r="H149" s="105">
        <v>8.4000000000000005E-2</v>
      </c>
      <c r="I149" s="149">
        <v>0</v>
      </c>
      <c r="J149" s="149">
        <f>ROUND(I149*H149,2)</f>
        <v>0</v>
      </c>
      <c r="K149" s="106"/>
      <c r="L149" s="27"/>
      <c r="M149" s="107" t="s">
        <v>1</v>
      </c>
      <c r="N149" s="108" t="s">
        <v>37</v>
      </c>
      <c r="O149" s="109">
        <v>10.88</v>
      </c>
      <c r="P149" s="109">
        <f>O149*H149</f>
        <v>0.91392000000000018</v>
      </c>
      <c r="Q149" s="109">
        <v>0</v>
      </c>
      <c r="R149" s="109">
        <f>Q149*H149</f>
        <v>0</v>
      </c>
      <c r="S149" s="109">
        <v>2.2000000000000002</v>
      </c>
      <c r="T149" s="110">
        <f>S149*H149</f>
        <v>0.18480000000000002</v>
      </c>
      <c r="AR149" s="111" t="s">
        <v>128</v>
      </c>
      <c r="AT149" s="111" t="s">
        <v>124</v>
      </c>
      <c r="AU149" s="111" t="s">
        <v>129</v>
      </c>
      <c r="AY149" s="15" t="s">
        <v>121</v>
      </c>
      <c r="BE149" s="112">
        <f>IF(N149="základní",J149,0)</f>
        <v>0</v>
      </c>
      <c r="BF149" s="112">
        <f>IF(N149="snížená",J149,0)</f>
        <v>0</v>
      </c>
      <c r="BG149" s="112">
        <f>IF(N149="zákl. přenesená",J149,0)</f>
        <v>0</v>
      </c>
      <c r="BH149" s="112">
        <f>IF(N149="sníž. přenesená",J149,0)</f>
        <v>0</v>
      </c>
      <c r="BI149" s="112">
        <f>IF(N149="nulová",J149,0)</f>
        <v>0</v>
      </c>
      <c r="BJ149" s="15" t="s">
        <v>129</v>
      </c>
      <c r="BK149" s="112">
        <f>ROUND(I149*H149,2)</f>
        <v>0</v>
      </c>
      <c r="BL149" s="15" t="s">
        <v>128</v>
      </c>
      <c r="BM149" s="111" t="s">
        <v>167</v>
      </c>
    </row>
    <row r="150" spans="2:65" s="12" customFormat="1">
      <c r="B150" s="113"/>
      <c r="D150" s="114" t="s">
        <v>142</v>
      </c>
      <c r="E150" s="115" t="s">
        <v>1</v>
      </c>
      <c r="F150" s="116" t="s">
        <v>168</v>
      </c>
      <c r="H150" s="117">
        <v>8.4000000000000005E-2</v>
      </c>
      <c r="I150" s="139"/>
      <c r="J150" s="139"/>
      <c r="L150" s="113"/>
      <c r="M150" s="118"/>
      <c r="T150" s="119"/>
      <c r="AT150" s="115" t="s">
        <v>142</v>
      </c>
      <c r="AU150" s="115" t="s">
        <v>129</v>
      </c>
      <c r="AV150" s="12" t="s">
        <v>129</v>
      </c>
      <c r="AW150" s="12" t="s">
        <v>28</v>
      </c>
      <c r="AX150" s="12" t="s">
        <v>76</v>
      </c>
      <c r="AY150" s="115" t="s">
        <v>121</v>
      </c>
    </row>
    <row r="151" spans="2:65" s="1" customFormat="1" ht="33" customHeight="1">
      <c r="B151" s="100"/>
      <c r="C151" s="101" t="s">
        <v>169</v>
      </c>
      <c r="D151" s="101" t="s">
        <v>124</v>
      </c>
      <c r="E151" s="102" t="s">
        <v>170</v>
      </c>
      <c r="F151" s="103" t="s">
        <v>171</v>
      </c>
      <c r="G151" s="104" t="s">
        <v>166</v>
      </c>
      <c r="H151" s="105">
        <v>8.4000000000000005E-2</v>
      </c>
      <c r="I151" s="149">
        <v>0</v>
      </c>
      <c r="J151" s="149">
        <f>ROUND(I151*H151,2)</f>
        <v>0</v>
      </c>
      <c r="K151" s="106"/>
      <c r="L151" s="27"/>
      <c r="M151" s="107" t="s">
        <v>1</v>
      </c>
      <c r="N151" s="108" t="s">
        <v>37</v>
      </c>
      <c r="O151" s="109">
        <v>4.8280000000000003</v>
      </c>
      <c r="P151" s="109">
        <f>O151*H151</f>
        <v>0.40555200000000002</v>
      </c>
      <c r="Q151" s="109">
        <v>0</v>
      </c>
      <c r="R151" s="109">
        <f>Q151*H151</f>
        <v>0</v>
      </c>
      <c r="S151" s="109">
        <v>4.3999999999999997E-2</v>
      </c>
      <c r="T151" s="110">
        <f>S151*H151</f>
        <v>3.6960000000000001E-3</v>
      </c>
      <c r="AR151" s="111" t="s">
        <v>128</v>
      </c>
      <c r="AT151" s="111" t="s">
        <v>124</v>
      </c>
      <c r="AU151" s="111" t="s">
        <v>129</v>
      </c>
      <c r="AY151" s="15" t="s">
        <v>121</v>
      </c>
      <c r="BE151" s="112">
        <f>IF(N151="základní",J151,0)</f>
        <v>0</v>
      </c>
      <c r="BF151" s="112">
        <f>IF(N151="snížená",J151,0)</f>
        <v>0</v>
      </c>
      <c r="BG151" s="112">
        <f>IF(N151="zákl. přenesená",J151,0)</f>
        <v>0</v>
      </c>
      <c r="BH151" s="112">
        <f>IF(N151="sníž. přenesená",J151,0)</f>
        <v>0</v>
      </c>
      <c r="BI151" s="112">
        <f>IF(N151="nulová",J151,0)</f>
        <v>0</v>
      </c>
      <c r="BJ151" s="15" t="s">
        <v>129</v>
      </c>
      <c r="BK151" s="112">
        <f>ROUND(I151*H151,2)</f>
        <v>0</v>
      </c>
      <c r="BL151" s="15" t="s">
        <v>128</v>
      </c>
      <c r="BM151" s="111" t="s">
        <v>172</v>
      </c>
    </row>
    <row r="152" spans="2:65" s="1" customFormat="1" ht="24.2" customHeight="1">
      <c r="B152" s="100"/>
      <c r="C152" s="101" t="s">
        <v>173</v>
      </c>
      <c r="D152" s="101" t="s">
        <v>124</v>
      </c>
      <c r="E152" s="102" t="s">
        <v>174</v>
      </c>
      <c r="F152" s="103" t="s">
        <v>175</v>
      </c>
      <c r="G152" s="104" t="s">
        <v>127</v>
      </c>
      <c r="H152" s="105">
        <v>1</v>
      </c>
      <c r="I152" s="149">
        <v>0</v>
      </c>
      <c r="J152" s="149">
        <f>ROUND(I152*H152,2)</f>
        <v>0</v>
      </c>
      <c r="K152" s="106"/>
      <c r="L152" s="27"/>
      <c r="M152" s="107" t="s">
        <v>1</v>
      </c>
      <c r="N152" s="108" t="s">
        <v>37</v>
      </c>
      <c r="O152" s="109">
        <v>0.438</v>
      </c>
      <c r="P152" s="109">
        <f>O152*H152</f>
        <v>0.438</v>
      </c>
      <c r="Q152" s="109">
        <v>0</v>
      </c>
      <c r="R152" s="109">
        <f>Q152*H152</f>
        <v>0</v>
      </c>
      <c r="S152" s="109">
        <v>6.9000000000000006E-2</v>
      </c>
      <c r="T152" s="110">
        <f>S152*H152</f>
        <v>6.9000000000000006E-2</v>
      </c>
      <c r="AR152" s="111" t="s">
        <v>128</v>
      </c>
      <c r="AT152" s="111" t="s">
        <v>124</v>
      </c>
      <c r="AU152" s="111" t="s">
        <v>129</v>
      </c>
      <c r="AY152" s="15" t="s">
        <v>121</v>
      </c>
      <c r="BE152" s="112">
        <f>IF(N152="základní",J152,0)</f>
        <v>0</v>
      </c>
      <c r="BF152" s="112">
        <f>IF(N152="snížená",J152,0)</f>
        <v>0</v>
      </c>
      <c r="BG152" s="112">
        <f>IF(N152="zákl. přenesená",J152,0)</f>
        <v>0</v>
      </c>
      <c r="BH152" s="112">
        <f>IF(N152="sníž. přenesená",J152,0)</f>
        <v>0</v>
      </c>
      <c r="BI152" s="112">
        <f>IF(N152="nulová",J152,0)</f>
        <v>0</v>
      </c>
      <c r="BJ152" s="15" t="s">
        <v>129</v>
      </c>
      <c r="BK152" s="112">
        <f>ROUND(I152*H152,2)</f>
        <v>0</v>
      </c>
      <c r="BL152" s="15" t="s">
        <v>128</v>
      </c>
      <c r="BM152" s="111" t="s">
        <v>176</v>
      </c>
    </row>
    <row r="153" spans="2:65" s="1" customFormat="1" ht="24.2" customHeight="1">
      <c r="B153" s="100"/>
      <c r="C153" s="101" t="s">
        <v>177</v>
      </c>
      <c r="D153" s="101" t="s">
        <v>124</v>
      </c>
      <c r="E153" s="102" t="s">
        <v>178</v>
      </c>
      <c r="F153" s="103" t="s">
        <v>179</v>
      </c>
      <c r="G153" s="104" t="s">
        <v>140</v>
      </c>
      <c r="H153" s="105">
        <v>5.2</v>
      </c>
      <c r="I153" s="149">
        <v>0</v>
      </c>
      <c r="J153" s="149">
        <f>ROUND(I153*H153,2)</f>
        <v>0</v>
      </c>
      <c r="K153" s="106"/>
      <c r="L153" s="27"/>
      <c r="M153" s="107" t="s">
        <v>1</v>
      </c>
      <c r="N153" s="108" t="s">
        <v>37</v>
      </c>
      <c r="O153" s="109">
        <v>2.67</v>
      </c>
      <c r="P153" s="109">
        <f>O153*H153</f>
        <v>13.884</v>
      </c>
      <c r="Q153" s="109">
        <v>8.0000000000000007E-5</v>
      </c>
      <c r="R153" s="109">
        <f>Q153*H153</f>
        <v>4.1600000000000003E-4</v>
      </c>
      <c r="S153" s="109">
        <v>0</v>
      </c>
      <c r="T153" s="110">
        <f>S153*H153</f>
        <v>0</v>
      </c>
      <c r="AR153" s="111" t="s">
        <v>128</v>
      </c>
      <c r="AT153" s="111" t="s">
        <v>124</v>
      </c>
      <c r="AU153" s="111" t="s">
        <v>129</v>
      </c>
      <c r="AY153" s="15" t="s">
        <v>121</v>
      </c>
      <c r="BE153" s="112">
        <f>IF(N153="základní",J153,0)</f>
        <v>0</v>
      </c>
      <c r="BF153" s="112">
        <f>IF(N153="snížená",J153,0)</f>
        <v>0</v>
      </c>
      <c r="BG153" s="112">
        <f>IF(N153="zákl. přenesená",J153,0)</f>
        <v>0</v>
      </c>
      <c r="BH153" s="112">
        <f>IF(N153="sníž. přenesená",J153,0)</f>
        <v>0</v>
      </c>
      <c r="BI153" s="112">
        <f>IF(N153="nulová",J153,0)</f>
        <v>0</v>
      </c>
      <c r="BJ153" s="15" t="s">
        <v>129</v>
      </c>
      <c r="BK153" s="112">
        <f>ROUND(I153*H153,2)</f>
        <v>0</v>
      </c>
      <c r="BL153" s="15" t="s">
        <v>128</v>
      </c>
      <c r="BM153" s="111" t="s">
        <v>180</v>
      </c>
    </row>
    <row r="154" spans="2:65" s="11" customFormat="1" ht="22.9" customHeight="1">
      <c r="B154" s="91"/>
      <c r="D154" s="92" t="s">
        <v>70</v>
      </c>
      <c r="E154" s="134" t="s">
        <v>181</v>
      </c>
      <c r="F154" s="134" t="s">
        <v>182</v>
      </c>
      <c r="G154" s="135"/>
      <c r="H154" s="135"/>
      <c r="I154" s="150"/>
      <c r="J154" s="155">
        <f>BK154</f>
        <v>0</v>
      </c>
      <c r="L154" s="91"/>
      <c r="M154" s="94"/>
      <c r="P154" s="95">
        <f>SUM(P155:P160)</f>
        <v>12.564395999999999</v>
      </c>
      <c r="R154" s="95">
        <f>SUM(R155:R160)</f>
        <v>0</v>
      </c>
      <c r="T154" s="96">
        <f>SUM(T155:T160)</f>
        <v>0</v>
      </c>
      <c r="AR154" s="92" t="s">
        <v>76</v>
      </c>
      <c r="AT154" s="97" t="s">
        <v>70</v>
      </c>
      <c r="AU154" s="97" t="s">
        <v>76</v>
      </c>
      <c r="AY154" s="92" t="s">
        <v>121</v>
      </c>
      <c r="BK154" s="98">
        <f>SUM(BK155:BK160)</f>
        <v>0</v>
      </c>
    </row>
    <row r="155" spans="2:65" s="1" customFormat="1" ht="33" customHeight="1">
      <c r="B155" s="100"/>
      <c r="C155" s="101" t="s">
        <v>183</v>
      </c>
      <c r="D155" s="101" t="s">
        <v>124</v>
      </c>
      <c r="E155" s="102" t="s">
        <v>184</v>
      </c>
      <c r="F155" s="103" t="s">
        <v>185</v>
      </c>
      <c r="G155" s="104" t="s">
        <v>186</v>
      </c>
      <c r="H155" s="105">
        <v>1.4039999999999999</v>
      </c>
      <c r="I155" s="149">
        <v>0</v>
      </c>
      <c r="J155" s="149">
        <f>ROUND(I155*H155,2)</f>
        <v>0</v>
      </c>
      <c r="K155" s="106"/>
      <c r="L155" s="27"/>
      <c r="M155" s="107" t="s">
        <v>1</v>
      </c>
      <c r="N155" s="108" t="s">
        <v>37</v>
      </c>
      <c r="O155" s="109">
        <v>3.31</v>
      </c>
      <c r="P155" s="109">
        <f>O155*H155</f>
        <v>4.64724</v>
      </c>
      <c r="Q155" s="109">
        <v>0</v>
      </c>
      <c r="R155" s="109">
        <f>Q155*H155</f>
        <v>0</v>
      </c>
      <c r="S155" s="109">
        <v>0</v>
      </c>
      <c r="T155" s="110">
        <f>S155*H155</f>
        <v>0</v>
      </c>
      <c r="AR155" s="111" t="s">
        <v>128</v>
      </c>
      <c r="AT155" s="111" t="s">
        <v>124</v>
      </c>
      <c r="AU155" s="111" t="s">
        <v>129</v>
      </c>
      <c r="AY155" s="15" t="s">
        <v>121</v>
      </c>
      <c r="BE155" s="112">
        <f>IF(N155="základní",J155,0)</f>
        <v>0</v>
      </c>
      <c r="BF155" s="112">
        <f>IF(N155="snížená",J155,0)</f>
        <v>0</v>
      </c>
      <c r="BG155" s="112">
        <f>IF(N155="zákl. přenesená",J155,0)</f>
        <v>0</v>
      </c>
      <c r="BH155" s="112">
        <f>IF(N155="sníž. přenesená",J155,0)</f>
        <v>0</v>
      </c>
      <c r="BI155" s="112">
        <f>IF(N155="nulová",J155,0)</f>
        <v>0</v>
      </c>
      <c r="BJ155" s="15" t="s">
        <v>129</v>
      </c>
      <c r="BK155" s="112">
        <f>ROUND(I155*H155,2)</f>
        <v>0</v>
      </c>
      <c r="BL155" s="15" t="s">
        <v>128</v>
      </c>
      <c r="BM155" s="111" t="s">
        <v>187</v>
      </c>
    </row>
    <row r="156" spans="2:65" s="1" customFormat="1" ht="24.2" customHeight="1">
      <c r="B156" s="100"/>
      <c r="C156" s="101" t="s">
        <v>188</v>
      </c>
      <c r="D156" s="101" t="s">
        <v>124</v>
      </c>
      <c r="E156" s="102" t="s">
        <v>189</v>
      </c>
      <c r="F156" s="103" t="s">
        <v>190</v>
      </c>
      <c r="G156" s="104" t="s">
        <v>186</v>
      </c>
      <c r="H156" s="105">
        <v>1.4039999999999999</v>
      </c>
      <c r="I156" s="149">
        <v>0</v>
      </c>
      <c r="J156" s="149">
        <f>ROUND(I156*H156,2)</f>
        <v>0</v>
      </c>
      <c r="K156" s="106"/>
      <c r="L156" s="27"/>
      <c r="M156" s="107" t="s">
        <v>1</v>
      </c>
      <c r="N156" s="108" t="s">
        <v>37</v>
      </c>
      <c r="O156" s="109">
        <v>5.46</v>
      </c>
      <c r="P156" s="109">
        <f>O156*H156</f>
        <v>7.6658399999999993</v>
      </c>
      <c r="Q156" s="109">
        <v>0</v>
      </c>
      <c r="R156" s="109">
        <f>Q156*H156</f>
        <v>0</v>
      </c>
      <c r="S156" s="109">
        <v>0</v>
      </c>
      <c r="T156" s="110">
        <f>S156*H156</f>
        <v>0</v>
      </c>
      <c r="AR156" s="111" t="s">
        <v>128</v>
      </c>
      <c r="AT156" s="111" t="s">
        <v>124</v>
      </c>
      <c r="AU156" s="111" t="s">
        <v>129</v>
      </c>
      <c r="AY156" s="15" t="s">
        <v>121</v>
      </c>
      <c r="BE156" s="112">
        <f>IF(N156="základní",J156,0)</f>
        <v>0</v>
      </c>
      <c r="BF156" s="112">
        <f>IF(N156="snížená",J156,0)</f>
        <v>0</v>
      </c>
      <c r="BG156" s="112">
        <f>IF(N156="zákl. přenesená",J156,0)</f>
        <v>0</v>
      </c>
      <c r="BH156" s="112">
        <f>IF(N156="sníž. přenesená",J156,0)</f>
        <v>0</v>
      </c>
      <c r="BI156" s="112">
        <f>IF(N156="nulová",J156,0)</f>
        <v>0</v>
      </c>
      <c r="BJ156" s="15" t="s">
        <v>129</v>
      </c>
      <c r="BK156" s="112">
        <f>ROUND(I156*H156,2)</f>
        <v>0</v>
      </c>
      <c r="BL156" s="15" t="s">
        <v>128</v>
      </c>
      <c r="BM156" s="111" t="s">
        <v>191</v>
      </c>
    </row>
    <row r="157" spans="2:65" s="1" customFormat="1" ht="24.2" customHeight="1">
      <c r="B157" s="100"/>
      <c r="C157" s="101" t="s">
        <v>8</v>
      </c>
      <c r="D157" s="101" t="s">
        <v>124</v>
      </c>
      <c r="E157" s="102" t="s">
        <v>192</v>
      </c>
      <c r="F157" s="103" t="s">
        <v>193</v>
      </c>
      <c r="G157" s="104" t="s">
        <v>186</v>
      </c>
      <c r="H157" s="105">
        <v>1.4039999999999999</v>
      </c>
      <c r="I157" s="149">
        <v>0</v>
      </c>
      <c r="J157" s="149">
        <f>ROUND(I157*H157,2)</f>
        <v>0</v>
      </c>
      <c r="K157" s="106"/>
      <c r="L157" s="27"/>
      <c r="M157" s="107" t="s">
        <v>1</v>
      </c>
      <c r="N157" s="108" t="s">
        <v>37</v>
      </c>
      <c r="O157" s="109">
        <v>0.125</v>
      </c>
      <c r="P157" s="109">
        <f>O157*H157</f>
        <v>0.17549999999999999</v>
      </c>
      <c r="Q157" s="109">
        <v>0</v>
      </c>
      <c r="R157" s="109">
        <f>Q157*H157</f>
        <v>0</v>
      </c>
      <c r="S157" s="109">
        <v>0</v>
      </c>
      <c r="T157" s="110">
        <f>S157*H157</f>
        <v>0</v>
      </c>
      <c r="AR157" s="111" t="s">
        <v>128</v>
      </c>
      <c r="AT157" s="111" t="s">
        <v>124</v>
      </c>
      <c r="AU157" s="111" t="s">
        <v>129</v>
      </c>
      <c r="AY157" s="15" t="s">
        <v>121</v>
      </c>
      <c r="BE157" s="112">
        <f>IF(N157="základní",J157,0)</f>
        <v>0</v>
      </c>
      <c r="BF157" s="112">
        <f>IF(N157="snížená",J157,0)</f>
        <v>0</v>
      </c>
      <c r="BG157" s="112">
        <f>IF(N157="zákl. přenesená",J157,0)</f>
        <v>0</v>
      </c>
      <c r="BH157" s="112">
        <f>IF(N157="sníž. přenesená",J157,0)</f>
        <v>0</v>
      </c>
      <c r="BI157" s="112">
        <f>IF(N157="nulová",J157,0)</f>
        <v>0</v>
      </c>
      <c r="BJ157" s="15" t="s">
        <v>129</v>
      </c>
      <c r="BK157" s="112">
        <f>ROUND(I157*H157,2)</f>
        <v>0</v>
      </c>
      <c r="BL157" s="15" t="s">
        <v>128</v>
      </c>
      <c r="BM157" s="111" t="s">
        <v>194</v>
      </c>
    </row>
    <row r="158" spans="2:65" s="1" customFormat="1" ht="24.2" customHeight="1">
      <c r="B158" s="100"/>
      <c r="C158" s="101" t="s">
        <v>195</v>
      </c>
      <c r="D158" s="101" t="s">
        <v>124</v>
      </c>
      <c r="E158" s="102" t="s">
        <v>196</v>
      </c>
      <c r="F158" s="103" t="s">
        <v>197</v>
      </c>
      <c r="G158" s="104" t="s">
        <v>186</v>
      </c>
      <c r="H158" s="105">
        <v>12.635999999999999</v>
      </c>
      <c r="I158" s="149">
        <v>0</v>
      </c>
      <c r="J158" s="149">
        <f>ROUND(I158*H158,2)</f>
        <v>0</v>
      </c>
      <c r="K158" s="106"/>
      <c r="L158" s="27"/>
      <c r="M158" s="107" t="s">
        <v>1</v>
      </c>
      <c r="N158" s="108" t="s">
        <v>37</v>
      </c>
      <c r="O158" s="109">
        <v>6.0000000000000001E-3</v>
      </c>
      <c r="P158" s="109">
        <f>O158*H158</f>
        <v>7.5815999999999995E-2</v>
      </c>
      <c r="Q158" s="109">
        <v>0</v>
      </c>
      <c r="R158" s="109">
        <f>Q158*H158</f>
        <v>0</v>
      </c>
      <c r="S158" s="109">
        <v>0</v>
      </c>
      <c r="T158" s="110">
        <f>S158*H158</f>
        <v>0</v>
      </c>
      <c r="AR158" s="111" t="s">
        <v>128</v>
      </c>
      <c r="AT158" s="111" t="s">
        <v>124</v>
      </c>
      <c r="AU158" s="111" t="s">
        <v>129</v>
      </c>
      <c r="AY158" s="15" t="s">
        <v>121</v>
      </c>
      <c r="BE158" s="112">
        <f>IF(N158="základní",J158,0)</f>
        <v>0</v>
      </c>
      <c r="BF158" s="112">
        <f>IF(N158="snížená",J158,0)</f>
        <v>0</v>
      </c>
      <c r="BG158" s="112">
        <f>IF(N158="zákl. přenesená",J158,0)</f>
        <v>0</v>
      </c>
      <c r="BH158" s="112">
        <f>IF(N158="sníž. přenesená",J158,0)</f>
        <v>0</v>
      </c>
      <c r="BI158" s="112">
        <f>IF(N158="nulová",J158,0)</f>
        <v>0</v>
      </c>
      <c r="BJ158" s="15" t="s">
        <v>129</v>
      </c>
      <c r="BK158" s="112">
        <f>ROUND(I158*H158,2)</f>
        <v>0</v>
      </c>
      <c r="BL158" s="15" t="s">
        <v>128</v>
      </c>
      <c r="BM158" s="111" t="s">
        <v>198</v>
      </c>
    </row>
    <row r="159" spans="2:65" s="12" customFormat="1">
      <c r="B159" s="113"/>
      <c r="D159" s="114" t="s">
        <v>142</v>
      </c>
      <c r="F159" s="116" t="s">
        <v>199</v>
      </c>
      <c r="H159" s="117">
        <v>12.635999999999999</v>
      </c>
      <c r="I159" s="139"/>
      <c r="J159" s="139"/>
      <c r="L159" s="113"/>
      <c r="M159" s="118"/>
      <c r="T159" s="119"/>
      <c r="AT159" s="115" t="s">
        <v>142</v>
      </c>
      <c r="AU159" s="115" t="s">
        <v>129</v>
      </c>
      <c r="AV159" s="12" t="s">
        <v>129</v>
      </c>
      <c r="AW159" s="12" t="s">
        <v>3</v>
      </c>
      <c r="AX159" s="12" t="s">
        <v>76</v>
      </c>
      <c r="AY159" s="115" t="s">
        <v>121</v>
      </c>
    </row>
    <row r="160" spans="2:65" s="1" customFormat="1" ht="44.25" customHeight="1">
      <c r="B160" s="100"/>
      <c r="C160" s="101" t="s">
        <v>200</v>
      </c>
      <c r="D160" s="101" t="s">
        <v>124</v>
      </c>
      <c r="E160" s="102" t="s">
        <v>201</v>
      </c>
      <c r="F160" s="103" t="s">
        <v>202</v>
      </c>
      <c r="G160" s="104" t="s">
        <v>186</v>
      </c>
      <c r="H160" s="105">
        <v>1.4039999999999999</v>
      </c>
      <c r="I160" s="149">
        <v>0</v>
      </c>
      <c r="J160" s="149">
        <f>ROUND(I160*H160,2)</f>
        <v>0</v>
      </c>
      <c r="K160" s="106"/>
      <c r="L160" s="27"/>
      <c r="M160" s="107" t="s">
        <v>1</v>
      </c>
      <c r="N160" s="108" t="s">
        <v>37</v>
      </c>
      <c r="O160" s="109">
        <v>0</v>
      </c>
      <c r="P160" s="109">
        <f>O160*H160</f>
        <v>0</v>
      </c>
      <c r="Q160" s="109">
        <v>0</v>
      </c>
      <c r="R160" s="109">
        <f>Q160*H160</f>
        <v>0</v>
      </c>
      <c r="S160" s="109">
        <v>0</v>
      </c>
      <c r="T160" s="110">
        <f>S160*H160</f>
        <v>0</v>
      </c>
      <c r="AR160" s="111" t="s">
        <v>128</v>
      </c>
      <c r="AT160" s="111" t="s">
        <v>124</v>
      </c>
      <c r="AU160" s="111" t="s">
        <v>129</v>
      </c>
      <c r="AY160" s="15" t="s">
        <v>121</v>
      </c>
      <c r="BE160" s="112">
        <f>IF(N160="základní",J160,0)</f>
        <v>0</v>
      </c>
      <c r="BF160" s="112">
        <f>IF(N160="snížená",J160,0)</f>
        <v>0</v>
      </c>
      <c r="BG160" s="112">
        <f>IF(N160="zákl. přenesená",J160,0)</f>
        <v>0</v>
      </c>
      <c r="BH160" s="112">
        <f>IF(N160="sníž. přenesená",J160,0)</f>
        <v>0</v>
      </c>
      <c r="BI160" s="112">
        <f>IF(N160="nulová",J160,0)</f>
        <v>0</v>
      </c>
      <c r="BJ160" s="15" t="s">
        <v>129</v>
      </c>
      <c r="BK160" s="112">
        <f>ROUND(I160*H160,2)</f>
        <v>0</v>
      </c>
      <c r="BL160" s="15" t="s">
        <v>128</v>
      </c>
      <c r="BM160" s="111" t="s">
        <v>203</v>
      </c>
    </row>
    <row r="161" spans="2:65" s="11" customFormat="1" ht="22.9" customHeight="1">
      <c r="B161" s="91"/>
      <c r="D161" s="92" t="s">
        <v>70</v>
      </c>
      <c r="E161" s="99" t="s">
        <v>204</v>
      </c>
      <c r="F161" s="99" t="s">
        <v>205</v>
      </c>
      <c r="I161" s="137"/>
      <c r="J161" s="156">
        <f>BK161</f>
        <v>0</v>
      </c>
      <c r="L161" s="91"/>
      <c r="M161" s="94"/>
      <c r="P161" s="95">
        <f>P162</f>
        <v>0.158364</v>
      </c>
      <c r="R161" s="95">
        <f>R162</f>
        <v>0</v>
      </c>
      <c r="T161" s="96">
        <f>T162</f>
        <v>0</v>
      </c>
      <c r="AR161" s="92" t="s">
        <v>76</v>
      </c>
      <c r="AT161" s="97" t="s">
        <v>70</v>
      </c>
      <c r="AU161" s="97" t="s">
        <v>76</v>
      </c>
      <c r="AY161" s="92" t="s">
        <v>121</v>
      </c>
      <c r="BK161" s="98">
        <f>BK162</f>
        <v>0</v>
      </c>
    </row>
    <row r="162" spans="2:65" s="1" customFormat="1" ht="21.75" customHeight="1">
      <c r="B162" s="100"/>
      <c r="C162" s="101" t="s">
        <v>206</v>
      </c>
      <c r="D162" s="101" t="s">
        <v>124</v>
      </c>
      <c r="E162" s="102" t="s">
        <v>207</v>
      </c>
      <c r="F162" s="103" t="s">
        <v>208</v>
      </c>
      <c r="G162" s="104" t="s">
        <v>186</v>
      </c>
      <c r="H162" s="105">
        <v>0.498</v>
      </c>
      <c r="I162" s="149">
        <v>0</v>
      </c>
      <c r="J162" s="149">
        <f>ROUND(I162*H162,2)</f>
        <v>0</v>
      </c>
      <c r="K162" s="106"/>
      <c r="L162" s="27"/>
      <c r="M162" s="107" t="s">
        <v>1</v>
      </c>
      <c r="N162" s="108" t="s">
        <v>37</v>
      </c>
      <c r="O162" s="109">
        <v>0.318</v>
      </c>
      <c r="P162" s="109">
        <f>O162*H162</f>
        <v>0.158364</v>
      </c>
      <c r="Q162" s="109">
        <v>0</v>
      </c>
      <c r="R162" s="109">
        <f>Q162*H162</f>
        <v>0</v>
      </c>
      <c r="S162" s="109">
        <v>0</v>
      </c>
      <c r="T162" s="110">
        <f>S162*H162</f>
        <v>0</v>
      </c>
      <c r="AR162" s="111" t="s">
        <v>128</v>
      </c>
      <c r="AT162" s="111" t="s">
        <v>124</v>
      </c>
      <c r="AU162" s="111" t="s">
        <v>129</v>
      </c>
      <c r="AY162" s="15" t="s">
        <v>121</v>
      </c>
      <c r="BE162" s="112">
        <f>IF(N162="základní",J162,0)</f>
        <v>0</v>
      </c>
      <c r="BF162" s="112">
        <f>IF(N162="snížená",J162,0)</f>
        <v>0</v>
      </c>
      <c r="BG162" s="112">
        <f>IF(N162="zákl. přenesená",J162,0)</f>
        <v>0</v>
      </c>
      <c r="BH162" s="112">
        <f>IF(N162="sníž. přenesená",J162,0)</f>
        <v>0</v>
      </c>
      <c r="BI162" s="112">
        <f>IF(N162="nulová",J162,0)</f>
        <v>0</v>
      </c>
      <c r="BJ162" s="15" t="s">
        <v>129</v>
      </c>
      <c r="BK162" s="112">
        <f>ROUND(I162*H162,2)</f>
        <v>0</v>
      </c>
      <c r="BL162" s="15" t="s">
        <v>128</v>
      </c>
      <c r="BM162" s="111" t="s">
        <v>209</v>
      </c>
    </row>
    <row r="163" spans="2:65" s="11" customFormat="1" ht="25.9" customHeight="1">
      <c r="B163" s="91"/>
      <c r="D163" s="92" t="s">
        <v>70</v>
      </c>
      <c r="E163" s="93" t="s">
        <v>210</v>
      </c>
      <c r="F163" s="93" t="s">
        <v>211</v>
      </c>
      <c r="I163" s="137"/>
      <c r="J163" s="154">
        <f>BK163</f>
        <v>0</v>
      </c>
      <c r="L163" s="91"/>
      <c r="M163" s="94"/>
      <c r="P163" s="95">
        <f>P164+P169+P173+P197+P203+P206+P211+P224+P236+P247</f>
        <v>46.677834000000004</v>
      </c>
      <c r="R163" s="95">
        <f>R164+R169+R173+R197+R203+R206+R211+R224+R236+R247</f>
        <v>0.40398304000000002</v>
      </c>
      <c r="T163" s="96">
        <f>T164+T169+T173+T197+T203+T206+T211+T224+T236+T247</f>
        <v>0.58468799999999999</v>
      </c>
      <c r="AR163" s="92" t="s">
        <v>129</v>
      </c>
      <c r="AT163" s="97" t="s">
        <v>70</v>
      </c>
      <c r="AU163" s="97" t="s">
        <v>71</v>
      </c>
      <c r="AY163" s="92" t="s">
        <v>121</v>
      </c>
      <c r="BK163" s="98">
        <f>BK164+BK169+BK173+BK197+BK203+BK206+BK211+BK224+BK236+BK247</f>
        <v>0</v>
      </c>
    </row>
    <row r="164" spans="2:65" s="11" customFormat="1" ht="22.9" customHeight="1">
      <c r="B164" s="91"/>
      <c r="D164" s="92" t="s">
        <v>70</v>
      </c>
      <c r="E164" s="99" t="s">
        <v>212</v>
      </c>
      <c r="F164" s="99" t="s">
        <v>213</v>
      </c>
      <c r="I164" s="137"/>
      <c r="J164" s="156">
        <f>BK164</f>
        <v>0</v>
      </c>
      <c r="L164" s="91"/>
      <c r="M164" s="94"/>
      <c r="P164" s="95">
        <f>SUM(P165:P168)</f>
        <v>0.64852300000000007</v>
      </c>
      <c r="R164" s="95">
        <f>SUM(R165:R168)</f>
        <v>1.24E-3</v>
      </c>
      <c r="T164" s="96">
        <f>SUM(T165:T168)</f>
        <v>0</v>
      </c>
      <c r="AR164" s="92" t="s">
        <v>129</v>
      </c>
      <c r="AT164" s="97" t="s">
        <v>70</v>
      </c>
      <c r="AU164" s="97" t="s">
        <v>76</v>
      </c>
      <c r="AY164" s="92" t="s">
        <v>121</v>
      </c>
      <c r="BK164" s="98">
        <f>SUM(BK165:BK168)</f>
        <v>0</v>
      </c>
    </row>
    <row r="165" spans="2:65" s="1" customFormat="1" ht="24.2" customHeight="1">
      <c r="B165" s="100"/>
      <c r="C165" s="101" t="s">
        <v>214</v>
      </c>
      <c r="D165" s="101" t="s">
        <v>124</v>
      </c>
      <c r="E165" s="102" t="s">
        <v>215</v>
      </c>
      <c r="F165" s="103" t="s">
        <v>216</v>
      </c>
      <c r="G165" s="104" t="s">
        <v>217</v>
      </c>
      <c r="H165" s="105">
        <v>1</v>
      </c>
      <c r="I165" s="149">
        <v>0</v>
      </c>
      <c r="J165" s="149">
        <f>ROUND(I165*H165,2)</f>
        <v>0</v>
      </c>
      <c r="K165" s="106"/>
      <c r="L165" s="27"/>
      <c r="M165" s="107" t="s">
        <v>1</v>
      </c>
      <c r="N165" s="108" t="s">
        <v>37</v>
      </c>
      <c r="O165" s="109">
        <v>0.42199999999999999</v>
      </c>
      <c r="P165" s="109">
        <f>O165*H165</f>
        <v>0.42199999999999999</v>
      </c>
      <c r="Q165" s="109">
        <v>4.6999999999999999E-4</v>
      </c>
      <c r="R165" s="109">
        <f>Q165*H165</f>
        <v>4.6999999999999999E-4</v>
      </c>
      <c r="S165" s="109">
        <v>0</v>
      </c>
      <c r="T165" s="110">
        <f>S165*H165</f>
        <v>0</v>
      </c>
      <c r="AR165" s="111" t="s">
        <v>195</v>
      </c>
      <c r="AT165" s="111" t="s">
        <v>124</v>
      </c>
      <c r="AU165" s="111" t="s">
        <v>129</v>
      </c>
      <c r="AY165" s="15" t="s">
        <v>121</v>
      </c>
      <c r="BE165" s="112">
        <f>IF(N165="základní",J165,0)</f>
        <v>0</v>
      </c>
      <c r="BF165" s="112">
        <f>IF(N165="snížená",J165,0)</f>
        <v>0</v>
      </c>
      <c r="BG165" s="112">
        <f>IF(N165="zákl. přenesená",J165,0)</f>
        <v>0</v>
      </c>
      <c r="BH165" s="112">
        <f>IF(N165="sníž. přenesená",J165,0)</f>
        <v>0</v>
      </c>
      <c r="BI165" s="112">
        <f>IF(N165="nulová",J165,0)</f>
        <v>0</v>
      </c>
      <c r="BJ165" s="15" t="s">
        <v>129</v>
      </c>
      <c r="BK165" s="112">
        <f>ROUND(I165*H165,2)</f>
        <v>0</v>
      </c>
      <c r="BL165" s="15" t="s">
        <v>195</v>
      </c>
      <c r="BM165" s="111" t="s">
        <v>218</v>
      </c>
    </row>
    <row r="166" spans="2:65" s="1" customFormat="1" ht="16.5" customHeight="1">
      <c r="B166" s="100"/>
      <c r="C166" s="101" t="s">
        <v>219</v>
      </c>
      <c r="D166" s="101" t="s">
        <v>124</v>
      </c>
      <c r="E166" s="102" t="s">
        <v>220</v>
      </c>
      <c r="F166" s="103" t="s">
        <v>221</v>
      </c>
      <c r="G166" s="104" t="s">
        <v>127</v>
      </c>
      <c r="H166" s="105">
        <v>1</v>
      </c>
      <c r="I166" s="149">
        <v>0</v>
      </c>
      <c r="J166" s="149">
        <f>ROUND(I166*H166,2)</f>
        <v>0</v>
      </c>
      <c r="K166" s="106"/>
      <c r="L166" s="27"/>
      <c r="M166" s="107" t="s">
        <v>1</v>
      </c>
      <c r="N166" s="108" t="s">
        <v>37</v>
      </c>
      <c r="O166" s="109">
        <v>0.22500000000000001</v>
      </c>
      <c r="P166" s="109">
        <f>O166*H166</f>
        <v>0.22500000000000001</v>
      </c>
      <c r="Q166" s="109">
        <v>1.8000000000000001E-4</v>
      </c>
      <c r="R166" s="109">
        <f>Q166*H166</f>
        <v>1.8000000000000001E-4</v>
      </c>
      <c r="S166" s="109">
        <v>0</v>
      </c>
      <c r="T166" s="110">
        <f>S166*H166</f>
        <v>0</v>
      </c>
      <c r="AR166" s="111" t="s">
        <v>195</v>
      </c>
      <c r="AT166" s="111" t="s">
        <v>124</v>
      </c>
      <c r="AU166" s="111" t="s">
        <v>129</v>
      </c>
      <c r="AY166" s="15" t="s">
        <v>121</v>
      </c>
      <c r="BE166" s="112">
        <f>IF(N166="základní",J166,0)</f>
        <v>0</v>
      </c>
      <c r="BF166" s="112">
        <f>IF(N166="snížená",J166,0)</f>
        <v>0</v>
      </c>
      <c r="BG166" s="112">
        <f>IF(N166="zákl. přenesená",J166,0)</f>
        <v>0</v>
      </c>
      <c r="BH166" s="112">
        <f>IF(N166="sníž. přenesená",J166,0)</f>
        <v>0</v>
      </c>
      <c r="BI166" s="112">
        <f>IF(N166="nulová",J166,0)</f>
        <v>0</v>
      </c>
      <c r="BJ166" s="15" t="s">
        <v>129</v>
      </c>
      <c r="BK166" s="112">
        <f>ROUND(I166*H166,2)</f>
        <v>0</v>
      </c>
      <c r="BL166" s="15" t="s">
        <v>195</v>
      </c>
      <c r="BM166" s="111" t="s">
        <v>222</v>
      </c>
    </row>
    <row r="167" spans="2:65" s="1" customFormat="1" ht="24.2" customHeight="1">
      <c r="B167" s="100"/>
      <c r="C167" s="163" t="s">
        <v>7</v>
      </c>
      <c r="D167" s="163" t="s">
        <v>223</v>
      </c>
      <c r="E167" s="164" t="s">
        <v>224</v>
      </c>
      <c r="F167" s="165" t="s">
        <v>225</v>
      </c>
      <c r="G167" s="166" t="s">
        <v>127</v>
      </c>
      <c r="H167" s="173">
        <v>1</v>
      </c>
      <c r="I167" s="151">
        <v>0</v>
      </c>
      <c r="J167" s="151">
        <f>ROUND(I167*H167,2)</f>
        <v>0</v>
      </c>
      <c r="K167" s="120"/>
      <c r="L167" s="121"/>
      <c r="M167" s="122" t="s">
        <v>1</v>
      </c>
      <c r="N167" s="123" t="s">
        <v>37</v>
      </c>
      <c r="O167" s="109">
        <v>0</v>
      </c>
      <c r="P167" s="109">
        <f>O167*H167</f>
        <v>0</v>
      </c>
      <c r="Q167" s="109">
        <v>5.9000000000000003E-4</v>
      </c>
      <c r="R167" s="109">
        <f>Q167*H167</f>
        <v>5.9000000000000003E-4</v>
      </c>
      <c r="S167" s="109">
        <v>0</v>
      </c>
      <c r="T167" s="110">
        <f>S167*H167</f>
        <v>0</v>
      </c>
      <c r="AR167" s="111" t="s">
        <v>226</v>
      </c>
      <c r="AT167" s="111" t="s">
        <v>223</v>
      </c>
      <c r="AU167" s="111" t="s">
        <v>129</v>
      </c>
      <c r="AY167" s="15" t="s">
        <v>121</v>
      </c>
      <c r="BE167" s="112">
        <f>IF(N167="základní",J167,0)</f>
        <v>0</v>
      </c>
      <c r="BF167" s="112">
        <f>IF(N167="snížená",J167,0)</f>
        <v>0</v>
      </c>
      <c r="BG167" s="112">
        <f>IF(N167="zákl. přenesená",J167,0)</f>
        <v>0</v>
      </c>
      <c r="BH167" s="112">
        <f>IF(N167="sníž. přenesená",J167,0)</f>
        <v>0</v>
      </c>
      <c r="BI167" s="112">
        <f>IF(N167="nulová",J167,0)</f>
        <v>0</v>
      </c>
      <c r="BJ167" s="15" t="s">
        <v>129</v>
      </c>
      <c r="BK167" s="112">
        <f>ROUND(I167*H167,2)</f>
        <v>0</v>
      </c>
      <c r="BL167" s="15" t="s">
        <v>195</v>
      </c>
      <c r="BM167" s="111" t="s">
        <v>227</v>
      </c>
    </row>
    <row r="168" spans="2:65" s="1" customFormat="1" ht="24.2" customHeight="1">
      <c r="B168" s="100"/>
      <c r="C168" s="101" t="s">
        <v>228</v>
      </c>
      <c r="D168" s="101" t="s">
        <v>124</v>
      </c>
      <c r="E168" s="102" t="s">
        <v>229</v>
      </c>
      <c r="F168" s="103" t="s">
        <v>230</v>
      </c>
      <c r="G168" s="104" t="s">
        <v>186</v>
      </c>
      <c r="H168" s="105">
        <v>1E-3</v>
      </c>
      <c r="I168" s="149">
        <v>0</v>
      </c>
      <c r="J168" s="149">
        <f>ROUND(I168*H168,2)</f>
        <v>0</v>
      </c>
      <c r="K168" s="106"/>
      <c r="L168" s="27"/>
      <c r="M168" s="107" t="s">
        <v>1</v>
      </c>
      <c r="N168" s="108" t="s">
        <v>37</v>
      </c>
      <c r="O168" s="109">
        <v>1.5229999999999999</v>
      </c>
      <c r="P168" s="109">
        <f>O168*H168</f>
        <v>1.523E-3</v>
      </c>
      <c r="Q168" s="109">
        <v>0</v>
      </c>
      <c r="R168" s="109">
        <f>Q168*H168</f>
        <v>0</v>
      </c>
      <c r="S168" s="109">
        <v>0</v>
      </c>
      <c r="T168" s="110">
        <f>S168*H168</f>
        <v>0</v>
      </c>
      <c r="AR168" s="111" t="s">
        <v>195</v>
      </c>
      <c r="AT168" s="111" t="s">
        <v>124</v>
      </c>
      <c r="AU168" s="111" t="s">
        <v>129</v>
      </c>
      <c r="AY168" s="15" t="s">
        <v>121</v>
      </c>
      <c r="BE168" s="112">
        <f>IF(N168="základní",J168,0)</f>
        <v>0</v>
      </c>
      <c r="BF168" s="112">
        <f>IF(N168="snížená",J168,0)</f>
        <v>0</v>
      </c>
      <c r="BG168" s="112">
        <f>IF(N168="zákl. přenesená",J168,0)</f>
        <v>0</v>
      </c>
      <c r="BH168" s="112">
        <f>IF(N168="sníž. přenesená",J168,0)</f>
        <v>0</v>
      </c>
      <c r="BI168" s="112">
        <f>IF(N168="nulová",J168,0)</f>
        <v>0</v>
      </c>
      <c r="BJ168" s="15" t="s">
        <v>129</v>
      </c>
      <c r="BK168" s="112">
        <f>ROUND(I168*H168,2)</f>
        <v>0</v>
      </c>
      <c r="BL168" s="15" t="s">
        <v>195</v>
      </c>
      <c r="BM168" s="111" t="s">
        <v>231</v>
      </c>
    </row>
    <row r="169" spans="2:65" s="11" customFormat="1" ht="22.9" customHeight="1">
      <c r="B169" s="91"/>
      <c r="D169" s="92" t="s">
        <v>70</v>
      </c>
      <c r="E169" s="99" t="s">
        <v>232</v>
      </c>
      <c r="F169" s="99" t="s">
        <v>233</v>
      </c>
      <c r="I169" s="137"/>
      <c r="J169" s="156">
        <f>BK169</f>
        <v>0</v>
      </c>
      <c r="L169" s="91"/>
      <c r="M169" s="94"/>
      <c r="P169" s="95">
        <f>SUM(P170:P172)</f>
        <v>0.78849999999999998</v>
      </c>
      <c r="R169" s="95">
        <f>SUM(R170:R172)</f>
        <v>2.0000000000000001E-4</v>
      </c>
      <c r="T169" s="96">
        <f>SUM(T170:T172)</f>
        <v>7.3949999999999997E-3</v>
      </c>
      <c r="AR169" s="92" t="s">
        <v>129</v>
      </c>
      <c r="AT169" s="97" t="s">
        <v>70</v>
      </c>
      <c r="AU169" s="97" t="s">
        <v>76</v>
      </c>
      <c r="AY169" s="92" t="s">
        <v>121</v>
      </c>
      <c r="BK169" s="98">
        <f>SUM(BK170:BK172)</f>
        <v>0</v>
      </c>
    </row>
    <row r="170" spans="2:65" s="1" customFormat="1" ht="16.5" customHeight="1">
      <c r="B170" s="100"/>
      <c r="C170" s="101" t="s">
        <v>234</v>
      </c>
      <c r="D170" s="101" t="s">
        <v>124</v>
      </c>
      <c r="E170" s="102" t="s">
        <v>235</v>
      </c>
      <c r="F170" s="103" t="s">
        <v>236</v>
      </c>
      <c r="G170" s="104" t="s">
        <v>140</v>
      </c>
      <c r="H170" s="105">
        <v>2.5</v>
      </c>
      <c r="I170" s="149">
        <v>0</v>
      </c>
      <c r="J170" s="149">
        <f>ROUND(I170*H170,2)</f>
        <v>0</v>
      </c>
      <c r="K170" s="106"/>
      <c r="L170" s="27"/>
      <c r="M170" s="107" t="s">
        <v>1</v>
      </c>
      <c r="N170" s="108" t="s">
        <v>37</v>
      </c>
      <c r="O170" s="109">
        <v>0.17299999999999999</v>
      </c>
      <c r="P170" s="109">
        <f>O170*H170</f>
        <v>0.4325</v>
      </c>
      <c r="Q170" s="109">
        <v>0</v>
      </c>
      <c r="R170" s="109">
        <f>Q170*H170</f>
        <v>0</v>
      </c>
      <c r="S170" s="109">
        <v>2.1299999999999999E-3</v>
      </c>
      <c r="T170" s="110">
        <f>S170*H170</f>
        <v>5.3249999999999999E-3</v>
      </c>
      <c r="AR170" s="111" t="s">
        <v>195</v>
      </c>
      <c r="AT170" s="111" t="s">
        <v>124</v>
      </c>
      <c r="AU170" s="111" t="s">
        <v>129</v>
      </c>
      <c r="AY170" s="15" t="s">
        <v>121</v>
      </c>
      <c r="BE170" s="112">
        <f>IF(N170="základní",J170,0)</f>
        <v>0</v>
      </c>
      <c r="BF170" s="112">
        <f>IF(N170="snížená",J170,0)</f>
        <v>0</v>
      </c>
      <c r="BG170" s="112">
        <f>IF(N170="zákl. přenesená",J170,0)</f>
        <v>0</v>
      </c>
      <c r="BH170" s="112">
        <f>IF(N170="sníž. přenesená",J170,0)</f>
        <v>0</v>
      </c>
      <c r="BI170" s="112">
        <f>IF(N170="nulová",J170,0)</f>
        <v>0</v>
      </c>
      <c r="BJ170" s="15" t="s">
        <v>129</v>
      </c>
      <c r="BK170" s="112">
        <f>ROUND(I170*H170,2)</f>
        <v>0</v>
      </c>
      <c r="BL170" s="15" t="s">
        <v>195</v>
      </c>
      <c r="BM170" s="111" t="s">
        <v>237</v>
      </c>
    </row>
    <row r="171" spans="2:65" s="1" customFormat="1" ht="24.2" customHeight="1">
      <c r="B171" s="100"/>
      <c r="C171" s="101" t="s">
        <v>238</v>
      </c>
      <c r="D171" s="101" t="s">
        <v>124</v>
      </c>
      <c r="E171" s="102" t="s">
        <v>239</v>
      </c>
      <c r="F171" s="103" t="s">
        <v>240</v>
      </c>
      <c r="G171" s="104" t="s">
        <v>217</v>
      </c>
      <c r="H171" s="105">
        <v>1</v>
      </c>
      <c r="I171" s="149">
        <v>0</v>
      </c>
      <c r="J171" s="149">
        <f>ROUND(I171*H171,2)</f>
        <v>0</v>
      </c>
      <c r="K171" s="106"/>
      <c r="L171" s="27"/>
      <c r="M171" s="107" t="s">
        <v>1</v>
      </c>
      <c r="N171" s="108" t="s">
        <v>37</v>
      </c>
      <c r="O171" s="109">
        <v>0.23300000000000001</v>
      </c>
      <c r="P171" s="109">
        <f>O171*H171</f>
        <v>0.23300000000000001</v>
      </c>
      <c r="Q171" s="109">
        <v>2.0000000000000001E-4</v>
      </c>
      <c r="R171" s="109">
        <f>Q171*H171</f>
        <v>2.0000000000000001E-4</v>
      </c>
      <c r="S171" s="109">
        <v>0</v>
      </c>
      <c r="T171" s="110">
        <f>S171*H171</f>
        <v>0</v>
      </c>
      <c r="AR171" s="111" t="s">
        <v>195</v>
      </c>
      <c r="AT171" s="111" t="s">
        <v>124</v>
      </c>
      <c r="AU171" s="111" t="s">
        <v>129</v>
      </c>
      <c r="AY171" s="15" t="s">
        <v>121</v>
      </c>
      <c r="BE171" s="112">
        <f>IF(N171="základní",J171,0)</f>
        <v>0</v>
      </c>
      <c r="BF171" s="112">
        <f>IF(N171="snížená",J171,0)</f>
        <v>0</v>
      </c>
      <c r="BG171" s="112">
        <f>IF(N171="zákl. přenesená",J171,0)</f>
        <v>0</v>
      </c>
      <c r="BH171" s="112">
        <f>IF(N171="sníž. přenesená",J171,0)</f>
        <v>0</v>
      </c>
      <c r="BI171" s="112">
        <f>IF(N171="nulová",J171,0)</f>
        <v>0</v>
      </c>
      <c r="BJ171" s="15" t="s">
        <v>129</v>
      </c>
      <c r="BK171" s="112">
        <f>ROUND(I171*H171,2)</f>
        <v>0</v>
      </c>
      <c r="BL171" s="15" t="s">
        <v>195</v>
      </c>
      <c r="BM171" s="111" t="s">
        <v>241</v>
      </c>
    </row>
    <row r="172" spans="2:65" s="1" customFormat="1" ht="24.2" customHeight="1">
      <c r="B172" s="100"/>
      <c r="C172" s="101" t="s">
        <v>242</v>
      </c>
      <c r="D172" s="101" t="s">
        <v>124</v>
      </c>
      <c r="E172" s="102" t="s">
        <v>243</v>
      </c>
      <c r="F172" s="103" t="s">
        <v>244</v>
      </c>
      <c r="G172" s="104" t="s">
        <v>127</v>
      </c>
      <c r="H172" s="105">
        <v>3</v>
      </c>
      <c r="I172" s="149">
        <v>0</v>
      </c>
      <c r="J172" s="149">
        <f>ROUND(I172*H172,2)</f>
        <v>0</v>
      </c>
      <c r="K172" s="106"/>
      <c r="L172" s="27"/>
      <c r="M172" s="107" t="s">
        <v>1</v>
      </c>
      <c r="N172" s="108" t="s">
        <v>37</v>
      </c>
      <c r="O172" s="109">
        <v>4.1000000000000002E-2</v>
      </c>
      <c r="P172" s="109">
        <f>O172*H172</f>
        <v>0.123</v>
      </c>
      <c r="Q172" s="109">
        <v>0</v>
      </c>
      <c r="R172" s="109">
        <f>Q172*H172</f>
        <v>0</v>
      </c>
      <c r="S172" s="109">
        <v>6.8999999999999997E-4</v>
      </c>
      <c r="T172" s="110">
        <f>S172*H172</f>
        <v>2.0699999999999998E-3</v>
      </c>
      <c r="AR172" s="111" t="s">
        <v>195</v>
      </c>
      <c r="AT172" s="111" t="s">
        <v>124</v>
      </c>
      <c r="AU172" s="111" t="s">
        <v>129</v>
      </c>
      <c r="AY172" s="15" t="s">
        <v>121</v>
      </c>
      <c r="BE172" s="112">
        <f>IF(N172="základní",J172,0)</f>
        <v>0</v>
      </c>
      <c r="BF172" s="112">
        <f>IF(N172="snížená",J172,0)</f>
        <v>0</v>
      </c>
      <c r="BG172" s="112">
        <f>IF(N172="zákl. přenesená",J172,0)</f>
        <v>0</v>
      </c>
      <c r="BH172" s="112">
        <f>IF(N172="sníž. přenesená",J172,0)</f>
        <v>0</v>
      </c>
      <c r="BI172" s="112">
        <f>IF(N172="nulová",J172,0)</f>
        <v>0</v>
      </c>
      <c r="BJ172" s="15" t="s">
        <v>129</v>
      </c>
      <c r="BK172" s="112">
        <f>ROUND(I172*H172,2)</f>
        <v>0</v>
      </c>
      <c r="BL172" s="15" t="s">
        <v>195</v>
      </c>
      <c r="BM172" s="111" t="s">
        <v>245</v>
      </c>
    </row>
    <row r="173" spans="2:65" s="11" customFormat="1" ht="22.9" customHeight="1">
      <c r="B173" s="91"/>
      <c r="D173" s="92" t="s">
        <v>70</v>
      </c>
      <c r="E173" s="99" t="s">
        <v>246</v>
      </c>
      <c r="F173" s="99" t="s">
        <v>247</v>
      </c>
      <c r="I173" s="137"/>
      <c r="J173" s="156">
        <f>BK173</f>
        <v>0</v>
      </c>
      <c r="L173" s="91"/>
      <c r="M173" s="94"/>
      <c r="P173" s="95">
        <f>SUM(P174:P196)</f>
        <v>9.2918870000000027</v>
      </c>
      <c r="R173" s="95">
        <f>SUM(R174:R196)</f>
        <v>1.8949999999999998E-2</v>
      </c>
      <c r="T173" s="96">
        <f>SUM(T174:T196)</f>
        <v>7.467E-2</v>
      </c>
      <c r="AR173" s="92" t="s">
        <v>129</v>
      </c>
      <c r="AT173" s="97" t="s">
        <v>70</v>
      </c>
      <c r="AU173" s="97" t="s">
        <v>76</v>
      </c>
      <c r="AY173" s="92" t="s">
        <v>121</v>
      </c>
      <c r="BK173" s="98">
        <f>SUM(BK174:BK196)</f>
        <v>0</v>
      </c>
    </row>
    <row r="174" spans="2:65" s="1" customFormat="1" ht="16.5" customHeight="1">
      <c r="B174" s="100"/>
      <c r="C174" s="101" t="s">
        <v>248</v>
      </c>
      <c r="D174" s="101" t="s">
        <v>124</v>
      </c>
      <c r="E174" s="102" t="s">
        <v>249</v>
      </c>
      <c r="F174" s="103" t="s">
        <v>250</v>
      </c>
      <c r="G174" s="104" t="s">
        <v>217</v>
      </c>
      <c r="H174" s="105">
        <v>1</v>
      </c>
      <c r="I174" s="149">
        <v>0</v>
      </c>
      <c r="J174" s="149">
        <f>ROUND(I174*H174,2)</f>
        <v>0</v>
      </c>
      <c r="K174" s="106"/>
      <c r="L174" s="27"/>
      <c r="M174" s="107" t="s">
        <v>1</v>
      </c>
      <c r="N174" s="108" t="s">
        <v>37</v>
      </c>
      <c r="O174" s="109">
        <v>0.46500000000000002</v>
      </c>
      <c r="P174" s="109">
        <f>O174*H174</f>
        <v>0.46500000000000002</v>
      </c>
      <c r="Q174" s="109">
        <v>0</v>
      </c>
      <c r="R174" s="109">
        <f>Q174*H174</f>
        <v>0</v>
      </c>
      <c r="S174" s="109">
        <v>3.4200000000000001E-2</v>
      </c>
      <c r="T174" s="110">
        <f>S174*H174</f>
        <v>3.4200000000000001E-2</v>
      </c>
      <c r="AR174" s="111" t="s">
        <v>195</v>
      </c>
      <c r="AT174" s="111" t="s">
        <v>124</v>
      </c>
      <c r="AU174" s="111" t="s">
        <v>129</v>
      </c>
      <c r="AY174" s="15" t="s">
        <v>121</v>
      </c>
      <c r="BE174" s="112">
        <f>IF(N174="základní",J174,0)</f>
        <v>0</v>
      </c>
      <c r="BF174" s="112">
        <f>IF(N174="snížená",J174,0)</f>
        <v>0</v>
      </c>
      <c r="BG174" s="112">
        <f>IF(N174="zákl. přenesená",J174,0)</f>
        <v>0</v>
      </c>
      <c r="BH174" s="112">
        <f>IF(N174="sníž. přenesená",J174,0)</f>
        <v>0</v>
      </c>
      <c r="BI174" s="112">
        <f>IF(N174="nulová",J174,0)</f>
        <v>0</v>
      </c>
      <c r="BJ174" s="15" t="s">
        <v>129</v>
      </c>
      <c r="BK174" s="112">
        <f>ROUND(I174*H174,2)</f>
        <v>0</v>
      </c>
      <c r="BL174" s="15" t="s">
        <v>195</v>
      </c>
      <c r="BM174" s="111" t="s">
        <v>251</v>
      </c>
    </row>
    <row r="175" spans="2:65" s="1" customFormat="1" ht="16.5" customHeight="1">
      <c r="B175" s="100"/>
      <c r="C175" s="101" t="s">
        <v>252</v>
      </c>
      <c r="D175" s="101" t="s">
        <v>124</v>
      </c>
      <c r="E175" s="102" t="s">
        <v>253</v>
      </c>
      <c r="F175" s="103" t="s">
        <v>254</v>
      </c>
      <c r="G175" s="104" t="s">
        <v>127</v>
      </c>
      <c r="H175" s="105">
        <v>1</v>
      </c>
      <c r="I175" s="149">
        <v>0</v>
      </c>
      <c r="J175" s="149">
        <f>ROUND(I175*H175,2)</f>
        <v>0</v>
      </c>
      <c r="K175" s="106"/>
      <c r="L175" s="27"/>
      <c r="M175" s="107" t="s">
        <v>1</v>
      </c>
      <c r="N175" s="108" t="s">
        <v>37</v>
      </c>
      <c r="O175" s="109">
        <v>0.34699999999999998</v>
      </c>
      <c r="P175" s="109">
        <f>O175*H175</f>
        <v>0.34699999999999998</v>
      </c>
      <c r="Q175" s="109">
        <v>0</v>
      </c>
      <c r="R175" s="109">
        <f>Q175*H175</f>
        <v>0</v>
      </c>
      <c r="S175" s="109">
        <v>0</v>
      </c>
      <c r="T175" s="110">
        <f>S175*H175</f>
        <v>0</v>
      </c>
      <c r="AR175" s="111" t="s">
        <v>195</v>
      </c>
      <c r="AT175" s="111" t="s">
        <v>124</v>
      </c>
      <c r="AU175" s="111" t="s">
        <v>129</v>
      </c>
      <c r="AY175" s="15" t="s">
        <v>121</v>
      </c>
      <c r="BE175" s="112">
        <f>IF(N175="základní",J175,0)</f>
        <v>0</v>
      </c>
      <c r="BF175" s="112">
        <f>IF(N175="snížená",J175,0)</f>
        <v>0</v>
      </c>
      <c r="BG175" s="112">
        <f>IF(N175="zákl. přenesená",J175,0)</f>
        <v>0</v>
      </c>
      <c r="BH175" s="112">
        <f>IF(N175="sníž. přenesená",J175,0)</f>
        <v>0</v>
      </c>
      <c r="BI175" s="112">
        <f>IF(N175="nulová",J175,0)</f>
        <v>0</v>
      </c>
      <c r="BJ175" s="15" t="s">
        <v>129</v>
      </c>
      <c r="BK175" s="112">
        <f>ROUND(I175*H175,2)</f>
        <v>0</v>
      </c>
      <c r="BL175" s="15" t="s">
        <v>195</v>
      </c>
      <c r="BM175" s="111" t="s">
        <v>255</v>
      </c>
    </row>
    <row r="176" spans="2:65" s="1" customFormat="1" ht="33" customHeight="1">
      <c r="B176" s="100"/>
      <c r="C176" s="101" t="s">
        <v>256</v>
      </c>
      <c r="D176" s="101" t="s">
        <v>124</v>
      </c>
      <c r="E176" s="102" t="s">
        <v>257</v>
      </c>
      <c r="F176" s="103" t="s">
        <v>258</v>
      </c>
      <c r="G176" s="104" t="s">
        <v>127</v>
      </c>
      <c r="H176" s="105">
        <v>1</v>
      </c>
      <c r="I176" s="149">
        <v>0</v>
      </c>
      <c r="J176" s="149">
        <f>ROUND(I176*H176,2)</f>
        <v>0</v>
      </c>
      <c r="K176" s="106"/>
      <c r="L176" s="27"/>
      <c r="M176" s="107" t="s">
        <v>1</v>
      </c>
      <c r="N176" s="108" t="s">
        <v>37</v>
      </c>
      <c r="O176" s="109">
        <v>1.1000000000000001</v>
      </c>
      <c r="P176" s="109">
        <f>O176*H176</f>
        <v>1.1000000000000001</v>
      </c>
      <c r="Q176" s="109">
        <v>2.47E-3</v>
      </c>
      <c r="R176" s="109">
        <f>Q176*H176</f>
        <v>2.47E-3</v>
      </c>
      <c r="S176" s="109">
        <v>0</v>
      </c>
      <c r="T176" s="110">
        <f>S176*H176</f>
        <v>0</v>
      </c>
      <c r="AR176" s="111" t="s">
        <v>195</v>
      </c>
      <c r="AT176" s="111" t="s">
        <v>124</v>
      </c>
      <c r="AU176" s="111" t="s">
        <v>129</v>
      </c>
      <c r="AY176" s="15" t="s">
        <v>121</v>
      </c>
      <c r="BE176" s="112">
        <f>IF(N176="základní",J176,0)</f>
        <v>0</v>
      </c>
      <c r="BF176" s="112">
        <f>IF(N176="snížená",J176,0)</f>
        <v>0</v>
      </c>
      <c r="BG176" s="112">
        <f>IF(N176="zákl. přenesená",J176,0)</f>
        <v>0</v>
      </c>
      <c r="BH176" s="112">
        <f>IF(N176="sníž. přenesená",J176,0)</f>
        <v>0</v>
      </c>
      <c r="BI176" s="112">
        <f>IF(N176="nulová",J176,0)</f>
        <v>0</v>
      </c>
      <c r="BJ176" s="15" t="s">
        <v>129</v>
      </c>
      <c r="BK176" s="112">
        <f>ROUND(I176*H176,2)</f>
        <v>0</v>
      </c>
      <c r="BL176" s="15" t="s">
        <v>195</v>
      </c>
      <c r="BM176" s="111" t="s">
        <v>259</v>
      </c>
    </row>
    <row r="177" spans="2:65" s="12" customFormat="1">
      <c r="B177" s="113"/>
      <c r="D177" s="114" t="s">
        <v>142</v>
      </c>
      <c r="E177" s="115" t="s">
        <v>1</v>
      </c>
      <c r="F177" s="116" t="s">
        <v>260</v>
      </c>
      <c r="H177" s="117">
        <v>1</v>
      </c>
      <c r="I177" s="139"/>
      <c r="J177" s="139"/>
      <c r="L177" s="113"/>
      <c r="M177" s="118"/>
      <c r="T177" s="119"/>
      <c r="AT177" s="115" t="s">
        <v>142</v>
      </c>
      <c r="AU177" s="115" t="s">
        <v>129</v>
      </c>
      <c r="AV177" s="12" t="s">
        <v>129</v>
      </c>
      <c r="AW177" s="12" t="s">
        <v>28</v>
      </c>
      <c r="AX177" s="12" t="s">
        <v>76</v>
      </c>
      <c r="AY177" s="115" t="s">
        <v>121</v>
      </c>
    </row>
    <row r="178" spans="2:65" s="1" customFormat="1" ht="16.5" customHeight="1">
      <c r="B178" s="100"/>
      <c r="C178" s="101" t="s">
        <v>261</v>
      </c>
      <c r="D178" s="101" t="s">
        <v>124</v>
      </c>
      <c r="E178" s="102" t="s">
        <v>262</v>
      </c>
      <c r="F178" s="103" t="s">
        <v>263</v>
      </c>
      <c r="G178" s="104" t="s">
        <v>217</v>
      </c>
      <c r="H178" s="105">
        <v>1</v>
      </c>
      <c r="I178" s="149">
        <v>0</v>
      </c>
      <c r="J178" s="149">
        <f>ROUND(I178*H178,2)</f>
        <v>0</v>
      </c>
      <c r="K178" s="106"/>
      <c r="L178" s="27"/>
      <c r="M178" s="107" t="s">
        <v>1</v>
      </c>
      <c r="N178" s="108" t="s">
        <v>37</v>
      </c>
      <c r="O178" s="109">
        <v>0.36199999999999999</v>
      </c>
      <c r="P178" s="109">
        <f>O178*H178</f>
        <v>0.36199999999999999</v>
      </c>
      <c r="Q178" s="109">
        <v>0</v>
      </c>
      <c r="R178" s="109">
        <f>Q178*H178</f>
        <v>0</v>
      </c>
      <c r="S178" s="109">
        <v>1.9460000000000002E-2</v>
      </c>
      <c r="T178" s="110">
        <f>S178*H178</f>
        <v>1.9460000000000002E-2</v>
      </c>
      <c r="AR178" s="111" t="s">
        <v>195</v>
      </c>
      <c r="AT178" s="111" t="s">
        <v>124</v>
      </c>
      <c r="AU178" s="111" t="s">
        <v>129</v>
      </c>
      <c r="AY178" s="15" t="s">
        <v>121</v>
      </c>
      <c r="BE178" s="112">
        <f>IF(N178="základní",J178,0)</f>
        <v>0</v>
      </c>
      <c r="BF178" s="112">
        <f>IF(N178="snížená",J178,0)</f>
        <v>0</v>
      </c>
      <c r="BG178" s="112">
        <f>IF(N178="zákl. přenesená",J178,0)</f>
        <v>0</v>
      </c>
      <c r="BH178" s="112">
        <f>IF(N178="sníž. přenesená",J178,0)</f>
        <v>0</v>
      </c>
      <c r="BI178" s="112">
        <f>IF(N178="nulová",J178,0)</f>
        <v>0</v>
      </c>
      <c r="BJ178" s="15" t="s">
        <v>129</v>
      </c>
      <c r="BK178" s="112">
        <f>ROUND(I178*H178,2)</f>
        <v>0</v>
      </c>
      <c r="BL178" s="15" t="s">
        <v>195</v>
      </c>
      <c r="BM178" s="111" t="s">
        <v>264</v>
      </c>
    </row>
    <row r="179" spans="2:65" s="1" customFormat="1" ht="21.75" customHeight="1">
      <c r="B179" s="100"/>
      <c r="C179" s="101" t="s">
        <v>265</v>
      </c>
      <c r="D179" s="101" t="s">
        <v>124</v>
      </c>
      <c r="E179" s="102" t="s">
        <v>266</v>
      </c>
      <c r="F179" s="103" t="s">
        <v>267</v>
      </c>
      <c r="G179" s="104" t="s">
        <v>217</v>
      </c>
      <c r="H179" s="105">
        <v>1</v>
      </c>
      <c r="I179" s="149">
        <v>0</v>
      </c>
      <c r="J179" s="149">
        <f>ROUND(I179*H179,2)</f>
        <v>0</v>
      </c>
      <c r="K179" s="106"/>
      <c r="L179" s="27"/>
      <c r="M179" s="107" t="s">
        <v>1</v>
      </c>
      <c r="N179" s="108" t="s">
        <v>37</v>
      </c>
      <c r="O179" s="109">
        <v>1.1000000000000001</v>
      </c>
      <c r="P179" s="109">
        <f>O179*H179</f>
        <v>1.1000000000000001</v>
      </c>
      <c r="Q179" s="109">
        <v>1.73E-3</v>
      </c>
      <c r="R179" s="109">
        <f>Q179*H179</f>
        <v>1.73E-3</v>
      </c>
      <c r="S179" s="109">
        <v>0</v>
      </c>
      <c r="T179" s="110">
        <f>S179*H179</f>
        <v>0</v>
      </c>
      <c r="AR179" s="111" t="s">
        <v>195</v>
      </c>
      <c r="AT179" s="111" t="s">
        <v>124</v>
      </c>
      <c r="AU179" s="111" t="s">
        <v>129</v>
      </c>
      <c r="AY179" s="15" t="s">
        <v>121</v>
      </c>
      <c r="BE179" s="112">
        <f>IF(N179="základní",J179,0)</f>
        <v>0</v>
      </c>
      <c r="BF179" s="112">
        <f>IF(N179="snížená",J179,0)</f>
        <v>0</v>
      </c>
      <c r="BG179" s="112">
        <f>IF(N179="zákl. přenesená",J179,0)</f>
        <v>0</v>
      </c>
      <c r="BH179" s="112">
        <f>IF(N179="sníž. přenesená",J179,0)</f>
        <v>0</v>
      </c>
      <c r="BI179" s="112">
        <f>IF(N179="nulová",J179,0)</f>
        <v>0</v>
      </c>
      <c r="BJ179" s="15" t="s">
        <v>129</v>
      </c>
      <c r="BK179" s="112">
        <f>ROUND(I179*H179,2)</f>
        <v>0</v>
      </c>
      <c r="BL179" s="15" t="s">
        <v>195</v>
      </c>
      <c r="BM179" s="111" t="s">
        <v>268</v>
      </c>
    </row>
    <row r="180" spans="2:65" s="12" customFormat="1">
      <c r="B180" s="113"/>
      <c r="D180" s="114" t="s">
        <v>142</v>
      </c>
      <c r="E180" s="115" t="s">
        <v>1</v>
      </c>
      <c r="F180" s="116" t="s">
        <v>260</v>
      </c>
      <c r="H180" s="117">
        <v>1</v>
      </c>
      <c r="I180" s="139"/>
      <c r="J180" s="139"/>
      <c r="L180" s="113"/>
      <c r="M180" s="118"/>
      <c r="T180" s="119"/>
      <c r="AT180" s="115" t="s">
        <v>142</v>
      </c>
      <c r="AU180" s="115" t="s">
        <v>129</v>
      </c>
      <c r="AV180" s="12" t="s">
        <v>129</v>
      </c>
      <c r="AW180" s="12" t="s">
        <v>28</v>
      </c>
      <c r="AX180" s="12" t="s">
        <v>76</v>
      </c>
      <c r="AY180" s="115" t="s">
        <v>121</v>
      </c>
    </row>
    <row r="181" spans="2:65" s="1" customFormat="1" ht="24.2" customHeight="1">
      <c r="B181" s="100"/>
      <c r="C181" s="101" t="s">
        <v>269</v>
      </c>
      <c r="D181" s="101" t="s">
        <v>124</v>
      </c>
      <c r="E181" s="102" t="s">
        <v>270</v>
      </c>
      <c r="F181" s="103" t="s">
        <v>271</v>
      </c>
      <c r="G181" s="104" t="s">
        <v>217</v>
      </c>
      <c r="H181" s="105">
        <v>1</v>
      </c>
      <c r="I181" s="149">
        <v>0</v>
      </c>
      <c r="J181" s="149">
        <f t="shared" ref="J181:J196" si="0">ROUND(I181*H181,2)</f>
        <v>0</v>
      </c>
      <c r="K181" s="106"/>
      <c r="L181" s="27"/>
      <c r="M181" s="107" t="s">
        <v>1</v>
      </c>
      <c r="N181" s="108" t="s">
        <v>37</v>
      </c>
      <c r="O181" s="109">
        <v>0.25</v>
      </c>
      <c r="P181" s="109">
        <f t="shared" ref="P181:P196" si="1">O181*H181</f>
        <v>0.25</v>
      </c>
      <c r="Q181" s="109">
        <v>1.1000000000000001E-3</v>
      </c>
      <c r="R181" s="109">
        <f t="shared" ref="R181:R196" si="2">Q181*H181</f>
        <v>1.1000000000000001E-3</v>
      </c>
      <c r="S181" s="109">
        <v>0</v>
      </c>
      <c r="T181" s="110">
        <f t="shared" ref="T181:T196" si="3">S181*H181</f>
        <v>0</v>
      </c>
      <c r="AR181" s="111" t="s">
        <v>195</v>
      </c>
      <c r="AT181" s="111" t="s">
        <v>124</v>
      </c>
      <c r="AU181" s="111" t="s">
        <v>129</v>
      </c>
      <c r="AY181" s="15" t="s">
        <v>121</v>
      </c>
      <c r="BE181" s="112">
        <f t="shared" ref="BE181:BE196" si="4">IF(N181="základní",J181,0)</f>
        <v>0</v>
      </c>
      <c r="BF181" s="112">
        <f t="shared" ref="BF181:BF196" si="5">IF(N181="snížená",J181,0)</f>
        <v>0</v>
      </c>
      <c r="BG181" s="112">
        <f t="shared" ref="BG181:BG196" si="6">IF(N181="zákl. přenesená",J181,0)</f>
        <v>0</v>
      </c>
      <c r="BH181" s="112">
        <f t="shared" ref="BH181:BH196" si="7">IF(N181="sníž. přenesená",J181,0)</f>
        <v>0</v>
      </c>
      <c r="BI181" s="112">
        <f t="shared" ref="BI181:BI196" si="8">IF(N181="nulová",J181,0)</f>
        <v>0</v>
      </c>
      <c r="BJ181" s="15" t="s">
        <v>129</v>
      </c>
      <c r="BK181" s="112">
        <f t="shared" ref="BK181:BK196" si="9">ROUND(I181*H181,2)</f>
        <v>0</v>
      </c>
      <c r="BL181" s="15" t="s">
        <v>195</v>
      </c>
      <c r="BM181" s="111" t="s">
        <v>272</v>
      </c>
    </row>
    <row r="182" spans="2:65" s="1" customFormat="1" ht="24.2" customHeight="1">
      <c r="B182" s="100"/>
      <c r="C182" s="101" t="s">
        <v>226</v>
      </c>
      <c r="D182" s="101" t="s">
        <v>124</v>
      </c>
      <c r="E182" s="102" t="s">
        <v>273</v>
      </c>
      <c r="F182" s="103" t="s">
        <v>274</v>
      </c>
      <c r="G182" s="104" t="s">
        <v>217</v>
      </c>
      <c r="H182" s="105">
        <v>1</v>
      </c>
      <c r="I182" s="149">
        <v>0</v>
      </c>
      <c r="J182" s="149">
        <f t="shared" si="0"/>
        <v>0</v>
      </c>
      <c r="K182" s="106"/>
      <c r="L182" s="27"/>
      <c r="M182" s="107" t="s">
        <v>1</v>
      </c>
      <c r="N182" s="108" t="s">
        <v>37</v>
      </c>
      <c r="O182" s="109">
        <v>0.34</v>
      </c>
      <c r="P182" s="109">
        <f t="shared" si="1"/>
        <v>0.34</v>
      </c>
      <c r="Q182" s="109">
        <v>3.0000000000000001E-3</v>
      </c>
      <c r="R182" s="109">
        <f t="shared" si="2"/>
        <v>3.0000000000000001E-3</v>
      </c>
      <c r="S182" s="109">
        <v>0</v>
      </c>
      <c r="T182" s="110">
        <f t="shared" si="3"/>
        <v>0</v>
      </c>
      <c r="AR182" s="111" t="s">
        <v>195</v>
      </c>
      <c r="AT182" s="111" t="s">
        <v>124</v>
      </c>
      <c r="AU182" s="111" t="s">
        <v>129</v>
      </c>
      <c r="AY182" s="15" t="s">
        <v>121</v>
      </c>
      <c r="BE182" s="112">
        <f t="shared" si="4"/>
        <v>0</v>
      </c>
      <c r="BF182" s="112">
        <f t="shared" si="5"/>
        <v>0</v>
      </c>
      <c r="BG182" s="112">
        <f t="shared" si="6"/>
        <v>0</v>
      </c>
      <c r="BH182" s="112">
        <f t="shared" si="7"/>
        <v>0</v>
      </c>
      <c r="BI182" s="112">
        <f t="shared" si="8"/>
        <v>0</v>
      </c>
      <c r="BJ182" s="15" t="s">
        <v>129</v>
      </c>
      <c r="BK182" s="112">
        <f t="shared" si="9"/>
        <v>0</v>
      </c>
      <c r="BL182" s="15" t="s">
        <v>195</v>
      </c>
      <c r="BM182" s="111" t="s">
        <v>275</v>
      </c>
    </row>
    <row r="183" spans="2:65" s="1" customFormat="1" ht="24.2" customHeight="1">
      <c r="B183" s="100"/>
      <c r="C183" s="101" t="s">
        <v>276</v>
      </c>
      <c r="D183" s="101" t="s">
        <v>124</v>
      </c>
      <c r="E183" s="102" t="s">
        <v>277</v>
      </c>
      <c r="F183" s="103" t="s">
        <v>278</v>
      </c>
      <c r="G183" s="104" t="s">
        <v>217</v>
      </c>
      <c r="H183" s="105">
        <v>1</v>
      </c>
      <c r="I183" s="149">
        <v>0</v>
      </c>
      <c r="J183" s="149">
        <f t="shared" si="0"/>
        <v>0</v>
      </c>
      <c r="K183" s="106"/>
      <c r="L183" s="27"/>
      <c r="M183" s="107" t="s">
        <v>1</v>
      </c>
      <c r="N183" s="108" t="s">
        <v>37</v>
      </c>
      <c r="O183" s="109">
        <v>0.25</v>
      </c>
      <c r="P183" s="109">
        <f t="shared" si="1"/>
        <v>0.25</v>
      </c>
      <c r="Q183" s="109">
        <v>6.9999999999999999E-4</v>
      </c>
      <c r="R183" s="109">
        <f t="shared" si="2"/>
        <v>6.9999999999999999E-4</v>
      </c>
      <c r="S183" s="109">
        <v>0</v>
      </c>
      <c r="T183" s="110">
        <f t="shared" si="3"/>
        <v>0</v>
      </c>
      <c r="AR183" s="111" t="s">
        <v>195</v>
      </c>
      <c r="AT183" s="111" t="s">
        <v>124</v>
      </c>
      <c r="AU183" s="111" t="s">
        <v>129</v>
      </c>
      <c r="AY183" s="15" t="s">
        <v>121</v>
      </c>
      <c r="BE183" s="112">
        <f t="shared" si="4"/>
        <v>0</v>
      </c>
      <c r="BF183" s="112">
        <f t="shared" si="5"/>
        <v>0</v>
      </c>
      <c r="BG183" s="112">
        <f t="shared" si="6"/>
        <v>0</v>
      </c>
      <c r="BH183" s="112">
        <f t="shared" si="7"/>
        <v>0</v>
      </c>
      <c r="BI183" s="112">
        <f t="shared" si="8"/>
        <v>0</v>
      </c>
      <c r="BJ183" s="15" t="s">
        <v>129</v>
      </c>
      <c r="BK183" s="112">
        <f t="shared" si="9"/>
        <v>0</v>
      </c>
      <c r="BL183" s="15" t="s">
        <v>195</v>
      </c>
      <c r="BM183" s="111" t="s">
        <v>279</v>
      </c>
    </row>
    <row r="184" spans="2:65" s="1" customFormat="1" ht="24.2" customHeight="1">
      <c r="B184" s="100"/>
      <c r="C184" s="101" t="s">
        <v>280</v>
      </c>
      <c r="D184" s="101" t="s">
        <v>124</v>
      </c>
      <c r="E184" s="102" t="s">
        <v>281</v>
      </c>
      <c r="F184" s="103" t="s">
        <v>282</v>
      </c>
      <c r="G184" s="104" t="s">
        <v>217</v>
      </c>
      <c r="H184" s="105">
        <v>1</v>
      </c>
      <c r="I184" s="149">
        <v>0</v>
      </c>
      <c r="J184" s="149">
        <f t="shared" si="0"/>
        <v>0</v>
      </c>
      <c r="K184" s="106"/>
      <c r="L184" s="27"/>
      <c r="M184" s="107" t="s">
        <v>1</v>
      </c>
      <c r="N184" s="108" t="s">
        <v>37</v>
      </c>
      <c r="O184" s="109">
        <v>0.33</v>
      </c>
      <c r="P184" s="109">
        <f t="shared" si="1"/>
        <v>0.33</v>
      </c>
      <c r="Q184" s="109">
        <v>5.1999999999999995E-4</v>
      </c>
      <c r="R184" s="109">
        <f t="shared" si="2"/>
        <v>5.1999999999999995E-4</v>
      </c>
      <c r="S184" s="109">
        <v>0</v>
      </c>
      <c r="T184" s="110">
        <f t="shared" si="3"/>
        <v>0</v>
      </c>
      <c r="AR184" s="111" t="s">
        <v>195</v>
      </c>
      <c r="AT184" s="111" t="s">
        <v>124</v>
      </c>
      <c r="AU184" s="111" t="s">
        <v>129</v>
      </c>
      <c r="AY184" s="15" t="s">
        <v>121</v>
      </c>
      <c r="BE184" s="112">
        <f t="shared" si="4"/>
        <v>0</v>
      </c>
      <c r="BF184" s="112">
        <f t="shared" si="5"/>
        <v>0</v>
      </c>
      <c r="BG184" s="112">
        <f t="shared" si="6"/>
        <v>0</v>
      </c>
      <c r="BH184" s="112">
        <f t="shared" si="7"/>
        <v>0</v>
      </c>
      <c r="BI184" s="112">
        <f t="shared" si="8"/>
        <v>0</v>
      </c>
      <c r="BJ184" s="15" t="s">
        <v>129</v>
      </c>
      <c r="BK184" s="112">
        <f t="shared" si="9"/>
        <v>0</v>
      </c>
      <c r="BL184" s="15" t="s">
        <v>195</v>
      </c>
      <c r="BM184" s="111" t="s">
        <v>283</v>
      </c>
    </row>
    <row r="185" spans="2:65" s="1" customFormat="1" ht="33" customHeight="1">
      <c r="B185" s="100"/>
      <c r="C185" s="101" t="s">
        <v>284</v>
      </c>
      <c r="D185" s="101" t="s">
        <v>124</v>
      </c>
      <c r="E185" s="102" t="s">
        <v>285</v>
      </c>
      <c r="F185" s="103" t="s">
        <v>286</v>
      </c>
      <c r="G185" s="104" t="s">
        <v>217</v>
      </c>
      <c r="H185" s="105">
        <v>1</v>
      </c>
      <c r="I185" s="149">
        <v>0</v>
      </c>
      <c r="J185" s="149">
        <f t="shared" si="0"/>
        <v>0</v>
      </c>
      <c r="K185" s="106"/>
      <c r="L185" s="27"/>
      <c r="M185" s="107" t="s">
        <v>1</v>
      </c>
      <c r="N185" s="108" t="s">
        <v>37</v>
      </c>
      <c r="O185" s="109">
        <v>0.33</v>
      </c>
      <c r="P185" s="109">
        <f t="shared" si="1"/>
        <v>0.33</v>
      </c>
      <c r="Q185" s="109">
        <v>5.1999999999999995E-4</v>
      </c>
      <c r="R185" s="109">
        <f t="shared" si="2"/>
        <v>5.1999999999999995E-4</v>
      </c>
      <c r="S185" s="109">
        <v>0</v>
      </c>
      <c r="T185" s="110">
        <f t="shared" si="3"/>
        <v>0</v>
      </c>
      <c r="AR185" s="111" t="s">
        <v>195</v>
      </c>
      <c r="AT185" s="111" t="s">
        <v>124</v>
      </c>
      <c r="AU185" s="111" t="s">
        <v>129</v>
      </c>
      <c r="AY185" s="15" t="s">
        <v>121</v>
      </c>
      <c r="BE185" s="112">
        <f t="shared" si="4"/>
        <v>0</v>
      </c>
      <c r="BF185" s="112">
        <f t="shared" si="5"/>
        <v>0</v>
      </c>
      <c r="BG185" s="112">
        <f t="shared" si="6"/>
        <v>0</v>
      </c>
      <c r="BH185" s="112">
        <f t="shared" si="7"/>
        <v>0</v>
      </c>
      <c r="BI185" s="112">
        <f t="shared" si="8"/>
        <v>0</v>
      </c>
      <c r="BJ185" s="15" t="s">
        <v>129</v>
      </c>
      <c r="BK185" s="112">
        <f t="shared" si="9"/>
        <v>0</v>
      </c>
      <c r="BL185" s="15" t="s">
        <v>195</v>
      </c>
      <c r="BM185" s="111" t="s">
        <v>287</v>
      </c>
    </row>
    <row r="186" spans="2:65" s="1" customFormat="1" ht="16.5" customHeight="1">
      <c r="B186" s="100"/>
      <c r="C186" s="101" t="s">
        <v>288</v>
      </c>
      <c r="D186" s="101" t="s">
        <v>124</v>
      </c>
      <c r="E186" s="102" t="s">
        <v>289</v>
      </c>
      <c r="F186" s="103" t="s">
        <v>290</v>
      </c>
      <c r="G186" s="104" t="s">
        <v>217</v>
      </c>
      <c r="H186" s="105">
        <v>1</v>
      </c>
      <c r="I186" s="149">
        <v>0</v>
      </c>
      <c r="J186" s="149">
        <f t="shared" si="0"/>
        <v>0</v>
      </c>
      <c r="K186" s="106"/>
      <c r="L186" s="27"/>
      <c r="M186" s="107" t="s">
        <v>1</v>
      </c>
      <c r="N186" s="108" t="s">
        <v>37</v>
      </c>
      <c r="O186" s="109">
        <v>0.32</v>
      </c>
      <c r="P186" s="109">
        <f t="shared" si="1"/>
        <v>0.32</v>
      </c>
      <c r="Q186" s="109">
        <v>3.0000000000000001E-5</v>
      </c>
      <c r="R186" s="109">
        <f t="shared" si="2"/>
        <v>3.0000000000000001E-5</v>
      </c>
      <c r="S186" s="109">
        <v>0</v>
      </c>
      <c r="T186" s="110">
        <f t="shared" si="3"/>
        <v>0</v>
      </c>
      <c r="AR186" s="111" t="s">
        <v>195</v>
      </c>
      <c r="AT186" s="111" t="s">
        <v>124</v>
      </c>
      <c r="AU186" s="111" t="s">
        <v>129</v>
      </c>
      <c r="AY186" s="15" t="s">
        <v>121</v>
      </c>
      <c r="BE186" s="112">
        <f t="shared" si="4"/>
        <v>0</v>
      </c>
      <c r="BF186" s="112">
        <f t="shared" si="5"/>
        <v>0</v>
      </c>
      <c r="BG186" s="112">
        <f t="shared" si="6"/>
        <v>0</v>
      </c>
      <c r="BH186" s="112">
        <f t="shared" si="7"/>
        <v>0</v>
      </c>
      <c r="BI186" s="112">
        <f t="shared" si="8"/>
        <v>0</v>
      </c>
      <c r="BJ186" s="15" t="s">
        <v>129</v>
      </c>
      <c r="BK186" s="112">
        <f t="shared" si="9"/>
        <v>0</v>
      </c>
      <c r="BL186" s="15" t="s">
        <v>195</v>
      </c>
      <c r="BM186" s="111" t="s">
        <v>291</v>
      </c>
    </row>
    <row r="187" spans="2:65" s="1" customFormat="1" ht="16.5" customHeight="1">
      <c r="B187" s="100"/>
      <c r="C187" s="101" t="s">
        <v>292</v>
      </c>
      <c r="D187" s="101" t="s">
        <v>124</v>
      </c>
      <c r="E187" s="102" t="s">
        <v>293</v>
      </c>
      <c r="F187" s="103" t="s">
        <v>294</v>
      </c>
      <c r="G187" s="104" t="s">
        <v>217</v>
      </c>
      <c r="H187" s="105">
        <v>1</v>
      </c>
      <c r="I187" s="149">
        <v>0</v>
      </c>
      <c r="J187" s="149">
        <f t="shared" si="0"/>
        <v>0</v>
      </c>
      <c r="K187" s="106"/>
      <c r="L187" s="27"/>
      <c r="M187" s="107" t="s">
        <v>1</v>
      </c>
      <c r="N187" s="108" t="s">
        <v>37</v>
      </c>
      <c r="O187" s="109">
        <v>0.25900000000000001</v>
      </c>
      <c r="P187" s="109">
        <f t="shared" si="1"/>
        <v>0.25900000000000001</v>
      </c>
      <c r="Q187" s="109">
        <v>0</v>
      </c>
      <c r="R187" s="109">
        <f t="shared" si="2"/>
        <v>0</v>
      </c>
      <c r="S187" s="109">
        <v>1.9300000000000001E-2</v>
      </c>
      <c r="T187" s="110">
        <f t="shared" si="3"/>
        <v>1.9300000000000001E-2</v>
      </c>
      <c r="AR187" s="111" t="s">
        <v>195</v>
      </c>
      <c r="AT187" s="111" t="s">
        <v>124</v>
      </c>
      <c r="AU187" s="111" t="s">
        <v>129</v>
      </c>
      <c r="AY187" s="15" t="s">
        <v>121</v>
      </c>
      <c r="BE187" s="112">
        <f t="shared" si="4"/>
        <v>0</v>
      </c>
      <c r="BF187" s="112">
        <f t="shared" si="5"/>
        <v>0</v>
      </c>
      <c r="BG187" s="112">
        <f t="shared" si="6"/>
        <v>0</v>
      </c>
      <c r="BH187" s="112">
        <f t="shared" si="7"/>
        <v>0</v>
      </c>
      <c r="BI187" s="112">
        <f t="shared" si="8"/>
        <v>0</v>
      </c>
      <c r="BJ187" s="15" t="s">
        <v>129</v>
      </c>
      <c r="BK187" s="112">
        <f t="shared" si="9"/>
        <v>0</v>
      </c>
      <c r="BL187" s="15" t="s">
        <v>195</v>
      </c>
      <c r="BM187" s="111" t="s">
        <v>295</v>
      </c>
    </row>
    <row r="188" spans="2:65" s="1" customFormat="1" ht="24.2" customHeight="1">
      <c r="B188" s="100"/>
      <c r="C188" s="101" t="s">
        <v>296</v>
      </c>
      <c r="D188" s="101" t="s">
        <v>124</v>
      </c>
      <c r="E188" s="102" t="s">
        <v>297</v>
      </c>
      <c r="F188" s="103" t="s">
        <v>298</v>
      </c>
      <c r="G188" s="104" t="s">
        <v>217</v>
      </c>
      <c r="H188" s="105">
        <v>3</v>
      </c>
      <c r="I188" s="149">
        <v>0</v>
      </c>
      <c r="J188" s="149">
        <f t="shared" si="0"/>
        <v>0</v>
      </c>
      <c r="K188" s="106"/>
      <c r="L188" s="27"/>
      <c r="M188" s="107" t="s">
        <v>1</v>
      </c>
      <c r="N188" s="108" t="s">
        <v>37</v>
      </c>
      <c r="O188" s="109">
        <v>0.22700000000000001</v>
      </c>
      <c r="P188" s="109">
        <f t="shared" si="1"/>
        <v>0.68100000000000005</v>
      </c>
      <c r="Q188" s="109">
        <v>2.4000000000000001E-4</v>
      </c>
      <c r="R188" s="109">
        <f t="shared" si="2"/>
        <v>7.2000000000000005E-4</v>
      </c>
      <c r="S188" s="109">
        <v>0</v>
      </c>
      <c r="T188" s="110">
        <f t="shared" si="3"/>
        <v>0</v>
      </c>
      <c r="AR188" s="111" t="s">
        <v>195</v>
      </c>
      <c r="AT188" s="111" t="s">
        <v>124</v>
      </c>
      <c r="AU188" s="111" t="s">
        <v>129</v>
      </c>
      <c r="AY188" s="15" t="s">
        <v>121</v>
      </c>
      <c r="BE188" s="112">
        <f t="shared" si="4"/>
        <v>0</v>
      </c>
      <c r="BF188" s="112">
        <f t="shared" si="5"/>
        <v>0</v>
      </c>
      <c r="BG188" s="112">
        <f t="shared" si="6"/>
        <v>0</v>
      </c>
      <c r="BH188" s="112">
        <f t="shared" si="7"/>
        <v>0</v>
      </c>
      <c r="BI188" s="112">
        <f t="shared" si="8"/>
        <v>0</v>
      </c>
      <c r="BJ188" s="15" t="s">
        <v>129</v>
      </c>
      <c r="BK188" s="112">
        <f t="shared" si="9"/>
        <v>0</v>
      </c>
      <c r="BL188" s="15" t="s">
        <v>195</v>
      </c>
      <c r="BM188" s="111" t="s">
        <v>299</v>
      </c>
    </row>
    <row r="189" spans="2:65" s="1" customFormat="1" ht="16.5" customHeight="1">
      <c r="B189" s="100"/>
      <c r="C189" s="101" t="s">
        <v>300</v>
      </c>
      <c r="D189" s="101" t="s">
        <v>124</v>
      </c>
      <c r="E189" s="102" t="s">
        <v>301</v>
      </c>
      <c r="F189" s="103" t="s">
        <v>302</v>
      </c>
      <c r="G189" s="104" t="s">
        <v>217</v>
      </c>
      <c r="H189" s="105">
        <v>1</v>
      </c>
      <c r="I189" s="149">
        <v>0</v>
      </c>
      <c r="J189" s="149">
        <f t="shared" si="0"/>
        <v>0</v>
      </c>
      <c r="K189" s="106"/>
      <c r="L189" s="27"/>
      <c r="M189" s="107" t="s">
        <v>1</v>
      </c>
      <c r="N189" s="108" t="s">
        <v>37</v>
      </c>
      <c r="O189" s="109">
        <v>0.222</v>
      </c>
      <c r="P189" s="109">
        <f t="shared" si="1"/>
        <v>0.222</v>
      </c>
      <c r="Q189" s="109">
        <v>0</v>
      </c>
      <c r="R189" s="109">
        <f t="shared" si="2"/>
        <v>0</v>
      </c>
      <c r="S189" s="109">
        <v>8.5999999999999998E-4</v>
      </c>
      <c r="T189" s="110">
        <f t="shared" si="3"/>
        <v>8.5999999999999998E-4</v>
      </c>
      <c r="AR189" s="111" t="s">
        <v>195</v>
      </c>
      <c r="AT189" s="111" t="s">
        <v>124</v>
      </c>
      <c r="AU189" s="111" t="s">
        <v>129</v>
      </c>
      <c r="AY189" s="15" t="s">
        <v>121</v>
      </c>
      <c r="BE189" s="112">
        <f t="shared" si="4"/>
        <v>0</v>
      </c>
      <c r="BF189" s="112">
        <f t="shared" si="5"/>
        <v>0</v>
      </c>
      <c r="BG189" s="112">
        <f t="shared" si="6"/>
        <v>0</v>
      </c>
      <c r="BH189" s="112">
        <f t="shared" si="7"/>
        <v>0</v>
      </c>
      <c r="BI189" s="112">
        <f t="shared" si="8"/>
        <v>0</v>
      </c>
      <c r="BJ189" s="15" t="s">
        <v>129</v>
      </c>
      <c r="BK189" s="112">
        <f t="shared" si="9"/>
        <v>0</v>
      </c>
      <c r="BL189" s="15" t="s">
        <v>195</v>
      </c>
      <c r="BM189" s="111" t="s">
        <v>303</v>
      </c>
    </row>
    <row r="190" spans="2:65" s="1" customFormat="1" ht="21.75" customHeight="1">
      <c r="B190" s="100"/>
      <c r="C190" s="101" t="s">
        <v>304</v>
      </c>
      <c r="D190" s="101" t="s">
        <v>124</v>
      </c>
      <c r="E190" s="102" t="s">
        <v>305</v>
      </c>
      <c r="F190" s="103" t="s">
        <v>306</v>
      </c>
      <c r="G190" s="104" t="s">
        <v>217</v>
      </c>
      <c r="H190" s="105">
        <v>1</v>
      </c>
      <c r="I190" s="149">
        <v>0</v>
      </c>
      <c r="J190" s="149">
        <f t="shared" si="0"/>
        <v>0</v>
      </c>
      <c r="K190" s="106"/>
      <c r="L190" s="27"/>
      <c r="M190" s="107" t="s">
        <v>1</v>
      </c>
      <c r="N190" s="108" t="s">
        <v>37</v>
      </c>
      <c r="O190" s="109">
        <v>0.2</v>
      </c>
      <c r="P190" s="109">
        <f t="shared" si="1"/>
        <v>0.2</v>
      </c>
      <c r="Q190" s="109">
        <v>1.8E-3</v>
      </c>
      <c r="R190" s="109">
        <f t="shared" si="2"/>
        <v>1.8E-3</v>
      </c>
      <c r="S190" s="109">
        <v>0</v>
      </c>
      <c r="T190" s="110">
        <f t="shared" si="3"/>
        <v>0</v>
      </c>
      <c r="AR190" s="111" t="s">
        <v>195</v>
      </c>
      <c r="AT190" s="111" t="s">
        <v>124</v>
      </c>
      <c r="AU190" s="111" t="s">
        <v>129</v>
      </c>
      <c r="AY190" s="15" t="s">
        <v>121</v>
      </c>
      <c r="BE190" s="112">
        <f t="shared" si="4"/>
        <v>0</v>
      </c>
      <c r="BF190" s="112">
        <f t="shared" si="5"/>
        <v>0</v>
      </c>
      <c r="BG190" s="112">
        <f t="shared" si="6"/>
        <v>0</v>
      </c>
      <c r="BH190" s="112">
        <f t="shared" si="7"/>
        <v>0</v>
      </c>
      <c r="BI190" s="112">
        <f t="shared" si="8"/>
        <v>0</v>
      </c>
      <c r="BJ190" s="15" t="s">
        <v>129</v>
      </c>
      <c r="BK190" s="112">
        <f t="shared" si="9"/>
        <v>0</v>
      </c>
      <c r="BL190" s="15" t="s">
        <v>195</v>
      </c>
      <c r="BM190" s="111" t="s">
        <v>307</v>
      </c>
    </row>
    <row r="191" spans="2:65" s="1" customFormat="1" ht="24.2" customHeight="1">
      <c r="B191" s="100"/>
      <c r="C191" s="101" t="s">
        <v>308</v>
      </c>
      <c r="D191" s="101" t="s">
        <v>124</v>
      </c>
      <c r="E191" s="102" t="s">
        <v>309</v>
      </c>
      <c r="F191" s="103" t="s">
        <v>310</v>
      </c>
      <c r="G191" s="104" t="s">
        <v>127</v>
      </c>
      <c r="H191" s="105">
        <v>1</v>
      </c>
      <c r="I191" s="149">
        <v>0</v>
      </c>
      <c r="J191" s="149">
        <f t="shared" si="0"/>
        <v>0</v>
      </c>
      <c r="K191" s="106"/>
      <c r="L191" s="27"/>
      <c r="M191" s="107" t="s">
        <v>1</v>
      </c>
      <c r="N191" s="108" t="s">
        <v>37</v>
      </c>
      <c r="O191" s="109">
        <v>0.65500000000000003</v>
      </c>
      <c r="P191" s="109">
        <f t="shared" si="1"/>
        <v>0.65500000000000003</v>
      </c>
      <c r="Q191" s="109">
        <v>1.2E-4</v>
      </c>
      <c r="R191" s="109">
        <f t="shared" si="2"/>
        <v>1.2E-4</v>
      </c>
      <c r="S191" s="109">
        <v>0</v>
      </c>
      <c r="T191" s="110">
        <f t="shared" si="3"/>
        <v>0</v>
      </c>
      <c r="AR191" s="111" t="s">
        <v>195</v>
      </c>
      <c r="AT191" s="111" t="s">
        <v>124</v>
      </c>
      <c r="AU191" s="111" t="s">
        <v>129</v>
      </c>
      <c r="AY191" s="15" t="s">
        <v>121</v>
      </c>
      <c r="BE191" s="112">
        <f t="shared" si="4"/>
        <v>0</v>
      </c>
      <c r="BF191" s="112">
        <f t="shared" si="5"/>
        <v>0</v>
      </c>
      <c r="BG191" s="112">
        <f t="shared" si="6"/>
        <v>0</v>
      </c>
      <c r="BH191" s="112">
        <f t="shared" si="7"/>
        <v>0</v>
      </c>
      <c r="BI191" s="112">
        <f t="shared" si="8"/>
        <v>0</v>
      </c>
      <c r="BJ191" s="15" t="s">
        <v>129</v>
      </c>
      <c r="BK191" s="112">
        <f t="shared" si="9"/>
        <v>0</v>
      </c>
      <c r="BL191" s="15" t="s">
        <v>195</v>
      </c>
      <c r="BM191" s="111" t="s">
        <v>311</v>
      </c>
    </row>
    <row r="192" spans="2:65" s="1" customFormat="1" ht="24.2" customHeight="1">
      <c r="B192" s="100"/>
      <c r="C192" s="163" t="s">
        <v>312</v>
      </c>
      <c r="D192" s="163" t="s">
        <v>223</v>
      </c>
      <c r="E192" s="164" t="s">
        <v>313</v>
      </c>
      <c r="F192" s="165" t="s">
        <v>314</v>
      </c>
      <c r="G192" s="166" t="s">
        <v>127</v>
      </c>
      <c r="H192" s="167">
        <v>1</v>
      </c>
      <c r="I192" s="151">
        <v>0</v>
      </c>
      <c r="J192" s="151">
        <f t="shared" si="0"/>
        <v>0</v>
      </c>
      <c r="K192" s="120"/>
      <c r="L192" s="121"/>
      <c r="M192" s="122" t="s">
        <v>1</v>
      </c>
      <c r="N192" s="123" t="s">
        <v>37</v>
      </c>
      <c r="O192" s="109">
        <v>0</v>
      </c>
      <c r="P192" s="109">
        <f t="shared" si="1"/>
        <v>0</v>
      </c>
      <c r="Q192" s="109">
        <v>5.3800000000000002E-3</v>
      </c>
      <c r="R192" s="109">
        <f t="shared" si="2"/>
        <v>5.3800000000000002E-3</v>
      </c>
      <c r="S192" s="109">
        <v>0</v>
      </c>
      <c r="T192" s="110">
        <f t="shared" si="3"/>
        <v>0</v>
      </c>
      <c r="AR192" s="111" t="s">
        <v>226</v>
      </c>
      <c r="AT192" s="111" t="s">
        <v>223</v>
      </c>
      <c r="AU192" s="111" t="s">
        <v>129</v>
      </c>
      <c r="AY192" s="15" t="s">
        <v>121</v>
      </c>
      <c r="BE192" s="112">
        <f t="shared" si="4"/>
        <v>0</v>
      </c>
      <c r="BF192" s="112">
        <f t="shared" si="5"/>
        <v>0</v>
      </c>
      <c r="BG192" s="112">
        <f t="shared" si="6"/>
        <v>0</v>
      </c>
      <c r="BH192" s="112">
        <f t="shared" si="7"/>
        <v>0</v>
      </c>
      <c r="BI192" s="112">
        <f t="shared" si="8"/>
        <v>0</v>
      </c>
      <c r="BJ192" s="15" t="s">
        <v>129</v>
      </c>
      <c r="BK192" s="112">
        <f t="shared" si="9"/>
        <v>0</v>
      </c>
      <c r="BL192" s="15" t="s">
        <v>195</v>
      </c>
      <c r="BM192" s="111" t="s">
        <v>315</v>
      </c>
    </row>
    <row r="193" spans="2:65" s="1" customFormat="1" ht="16.5" customHeight="1">
      <c r="B193" s="100"/>
      <c r="C193" s="101" t="s">
        <v>316</v>
      </c>
      <c r="D193" s="101" t="s">
        <v>124</v>
      </c>
      <c r="E193" s="102" t="s">
        <v>317</v>
      </c>
      <c r="F193" s="103" t="s">
        <v>318</v>
      </c>
      <c r="G193" s="104" t="s">
        <v>127</v>
      </c>
      <c r="H193" s="105">
        <v>1</v>
      </c>
      <c r="I193" s="149">
        <v>0</v>
      </c>
      <c r="J193" s="149">
        <f t="shared" si="0"/>
        <v>0</v>
      </c>
      <c r="K193" s="106"/>
      <c r="L193" s="27"/>
      <c r="M193" s="107" t="s">
        <v>1</v>
      </c>
      <c r="N193" s="108" t="s">
        <v>37</v>
      </c>
      <c r="O193" s="109">
        <v>3.7999999999999999E-2</v>
      </c>
      <c r="P193" s="109">
        <f t="shared" si="1"/>
        <v>3.7999999999999999E-2</v>
      </c>
      <c r="Q193" s="109">
        <v>0</v>
      </c>
      <c r="R193" s="109">
        <f t="shared" si="2"/>
        <v>0</v>
      </c>
      <c r="S193" s="109">
        <v>8.4999999999999995E-4</v>
      </c>
      <c r="T193" s="110">
        <f t="shared" si="3"/>
        <v>8.4999999999999995E-4</v>
      </c>
      <c r="AR193" s="111" t="s">
        <v>195</v>
      </c>
      <c r="AT193" s="111" t="s">
        <v>124</v>
      </c>
      <c r="AU193" s="111" t="s">
        <v>129</v>
      </c>
      <c r="AY193" s="15" t="s">
        <v>121</v>
      </c>
      <c r="BE193" s="112">
        <f t="shared" si="4"/>
        <v>0</v>
      </c>
      <c r="BF193" s="112">
        <f t="shared" si="5"/>
        <v>0</v>
      </c>
      <c r="BG193" s="112">
        <f t="shared" si="6"/>
        <v>0</v>
      </c>
      <c r="BH193" s="112">
        <f t="shared" si="7"/>
        <v>0</v>
      </c>
      <c r="BI193" s="112">
        <f t="shared" si="8"/>
        <v>0</v>
      </c>
      <c r="BJ193" s="15" t="s">
        <v>129</v>
      </c>
      <c r="BK193" s="112">
        <f t="shared" si="9"/>
        <v>0</v>
      </c>
      <c r="BL193" s="15" t="s">
        <v>195</v>
      </c>
      <c r="BM193" s="111" t="s">
        <v>319</v>
      </c>
    </row>
    <row r="194" spans="2:65" s="1" customFormat="1" ht="16.5" customHeight="1">
      <c r="B194" s="100"/>
      <c r="C194" s="101" t="s">
        <v>320</v>
      </c>
      <c r="D194" s="101" t="s">
        <v>124</v>
      </c>
      <c r="E194" s="102" t="s">
        <v>321</v>
      </c>
      <c r="F194" s="103" t="s">
        <v>322</v>
      </c>
      <c r="G194" s="104" t="s">
        <v>127</v>
      </c>
      <c r="H194" s="105">
        <v>1</v>
      </c>
      <c r="I194" s="149">
        <v>0</v>
      </c>
      <c r="J194" s="149">
        <f t="shared" si="0"/>
        <v>0</v>
      </c>
      <c r="K194" s="106"/>
      <c r="L194" s="27"/>
      <c r="M194" s="107" t="s">
        <v>1</v>
      </c>
      <c r="N194" s="108" t="s">
        <v>37</v>
      </c>
      <c r="O194" s="109">
        <v>0.113</v>
      </c>
      <c r="P194" s="109">
        <f t="shared" si="1"/>
        <v>0.113</v>
      </c>
      <c r="Q194" s="109">
        <v>2.4000000000000001E-4</v>
      </c>
      <c r="R194" s="109">
        <f t="shared" si="2"/>
        <v>2.4000000000000001E-4</v>
      </c>
      <c r="S194" s="109">
        <v>0</v>
      </c>
      <c r="T194" s="110">
        <f t="shared" si="3"/>
        <v>0</v>
      </c>
      <c r="AR194" s="111" t="s">
        <v>195</v>
      </c>
      <c r="AT194" s="111" t="s">
        <v>124</v>
      </c>
      <c r="AU194" s="111" t="s">
        <v>129</v>
      </c>
      <c r="AY194" s="15" t="s">
        <v>121</v>
      </c>
      <c r="BE194" s="112">
        <f t="shared" si="4"/>
        <v>0</v>
      </c>
      <c r="BF194" s="112">
        <f t="shared" si="5"/>
        <v>0</v>
      </c>
      <c r="BG194" s="112">
        <f t="shared" si="6"/>
        <v>0</v>
      </c>
      <c r="BH194" s="112">
        <f t="shared" si="7"/>
        <v>0</v>
      </c>
      <c r="BI194" s="112">
        <f t="shared" si="8"/>
        <v>0</v>
      </c>
      <c r="BJ194" s="15" t="s">
        <v>129</v>
      </c>
      <c r="BK194" s="112">
        <f t="shared" si="9"/>
        <v>0</v>
      </c>
      <c r="BL194" s="15" t="s">
        <v>195</v>
      </c>
      <c r="BM194" s="111" t="s">
        <v>323</v>
      </c>
    </row>
    <row r="195" spans="2:65" s="1" customFormat="1" ht="16.5" customHeight="1">
      <c r="B195" s="100"/>
      <c r="C195" s="101" t="s">
        <v>324</v>
      </c>
      <c r="D195" s="101" t="s">
        <v>124</v>
      </c>
      <c r="E195" s="102" t="s">
        <v>325</v>
      </c>
      <c r="F195" s="103" t="s">
        <v>326</v>
      </c>
      <c r="G195" s="104" t="s">
        <v>127</v>
      </c>
      <c r="H195" s="105">
        <v>2</v>
      </c>
      <c r="I195" s="149">
        <v>0</v>
      </c>
      <c r="J195" s="149">
        <f t="shared" si="0"/>
        <v>0</v>
      </c>
      <c r="K195" s="106"/>
      <c r="L195" s="27"/>
      <c r="M195" s="107" t="s">
        <v>1</v>
      </c>
      <c r="N195" s="108" t="s">
        <v>37</v>
      </c>
      <c r="O195" s="109">
        <v>0.95</v>
      </c>
      <c r="P195" s="109">
        <f t="shared" si="1"/>
        <v>1.9</v>
      </c>
      <c r="Q195" s="109">
        <v>3.1E-4</v>
      </c>
      <c r="R195" s="109">
        <f t="shared" si="2"/>
        <v>6.2E-4</v>
      </c>
      <c r="S195" s="109">
        <v>0</v>
      </c>
      <c r="T195" s="110">
        <f t="shared" si="3"/>
        <v>0</v>
      </c>
      <c r="AR195" s="111" t="s">
        <v>195</v>
      </c>
      <c r="AT195" s="111" t="s">
        <v>124</v>
      </c>
      <c r="AU195" s="111" t="s">
        <v>129</v>
      </c>
      <c r="AY195" s="15" t="s">
        <v>121</v>
      </c>
      <c r="BE195" s="112">
        <f t="shared" si="4"/>
        <v>0</v>
      </c>
      <c r="BF195" s="112">
        <f t="shared" si="5"/>
        <v>0</v>
      </c>
      <c r="BG195" s="112">
        <f t="shared" si="6"/>
        <v>0</v>
      </c>
      <c r="BH195" s="112">
        <f t="shared" si="7"/>
        <v>0</v>
      </c>
      <c r="BI195" s="112">
        <f t="shared" si="8"/>
        <v>0</v>
      </c>
      <c r="BJ195" s="15" t="s">
        <v>129</v>
      </c>
      <c r="BK195" s="112">
        <f t="shared" si="9"/>
        <v>0</v>
      </c>
      <c r="BL195" s="15" t="s">
        <v>195</v>
      </c>
      <c r="BM195" s="111" t="s">
        <v>327</v>
      </c>
    </row>
    <row r="196" spans="2:65" s="1" customFormat="1" ht="24.2" customHeight="1">
      <c r="B196" s="100"/>
      <c r="C196" s="101" t="s">
        <v>328</v>
      </c>
      <c r="D196" s="101" t="s">
        <v>124</v>
      </c>
      <c r="E196" s="102" t="s">
        <v>329</v>
      </c>
      <c r="F196" s="103" t="s">
        <v>330</v>
      </c>
      <c r="G196" s="104" t="s">
        <v>186</v>
      </c>
      <c r="H196" s="105">
        <v>1.9E-2</v>
      </c>
      <c r="I196" s="149">
        <v>0</v>
      </c>
      <c r="J196" s="149">
        <f t="shared" si="0"/>
        <v>0</v>
      </c>
      <c r="K196" s="106"/>
      <c r="L196" s="27"/>
      <c r="M196" s="107" t="s">
        <v>1</v>
      </c>
      <c r="N196" s="108" t="s">
        <v>37</v>
      </c>
      <c r="O196" s="109">
        <v>1.573</v>
      </c>
      <c r="P196" s="109">
        <f t="shared" si="1"/>
        <v>2.9886999999999997E-2</v>
      </c>
      <c r="Q196" s="109">
        <v>0</v>
      </c>
      <c r="R196" s="109">
        <f t="shared" si="2"/>
        <v>0</v>
      </c>
      <c r="S196" s="109">
        <v>0</v>
      </c>
      <c r="T196" s="110">
        <f t="shared" si="3"/>
        <v>0</v>
      </c>
      <c r="AR196" s="111" t="s">
        <v>195</v>
      </c>
      <c r="AT196" s="111" t="s">
        <v>124</v>
      </c>
      <c r="AU196" s="111" t="s">
        <v>129</v>
      </c>
      <c r="AY196" s="15" t="s">
        <v>121</v>
      </c>
      <c r="BE196" s="112">
        <f t="shared" si="4"/>
        <v>0</v>
      </c>
      <c r="BF196" s="112">
        <f t="shared" si="5"/>
        <v>0</v>
      </c>
      <c r="BG196" s="112">
        <f t="shared" si="6"/>
        <v>0</v>
      </c>
      <c r="BH196" s="112">
        <f t="shared" si="7"/>
        <v>0</v>
      </c>
      <c r="BI196" s="112">
        <f t="shared" si="8"/>
        <v>0</v>
      </c>
      <c r="BJ196" s="15" t="s">
        <v>129</v>
      </c>
      <c r="BK196" s="112">
        <f t="shared" si="9"/>
        <v>0</v>
      </c>
      <c r="BL196" s="15" t="s">
        <v>195</v>
      </c>
      <c r="BM196" s="111" t="s">
        <v>331</v>
      </c>
    </row>
    <row r="197" spans="2:65" s="11" customFormat="1" ht="22.9" customHeight="1">
      <c r="B197" s="91"/>
      <c r="D197" s="92" t="s">
        <v>70</v>
      </c>
      <c r="E197" s="99" t="s">
        <v>332</v>
      </c>
      <c r="F197" s="99" t="s">
        <v>333</v>
      </c>
      <c r="I197" s="137"/>
      <c r="J197" s="156">
        <f>BK197</f>
        <v>0</v>
      </c>
      <c r="L197" s="91"/>
      <c r="M197" s="94"/>
      <c r="P197" s="95">
        <f>SUM(P198:P202)</f>
        <v>0.72199999999999998</v>
      </c>
      <c r="R197" s="95">
        <f>SUM(R198:R202)</f>
        <v>2.0000000000000001E-4</v>
      </c>
      <c r="T197" s="96">
        <f>SUM(T198:T202)</f>
        <v>2.3699999999999999E-4</v>
      </c>
      <c r="AR197" s="92" t="s">
        <v>129</v>
      </c>
      <c r="AT197" s="97" t="s">
        <v>70</v>
      </c>
      <c r="AU197" s="97" t="s">
        <v>76</v>
      </c>
      <c r="AY197" s="92" t="s">
        <v>121</v>
      </c>
      <c r="BK197" s="98">
        <f>SUM(BK198:BK202)</f>
        <v>0</v>
      </c>
    </row>
    <row r="198" spans="2:65" s="1" customFormat="1" ht="33" customHeight="1">
      <c r="B198" s="100"/>
      <c r="C198" s="101" t="s">
        <v>334</v>
      </c>
      <c r="D198" s="101" t="s">
        <v>124</v>
      </c>
      <c r="E198" s="102" t="s">
        <v>335</v>
      </c>
      <c r="F198" s="103" t="s">
        <v>336</v>
      </c>
      <c r="G198" s="104" t="s">
        <v>127</v>
      </c>
      <c r="H198" s="105">
        <v>1</v>
      </c>
      <c r="I198" s="149">
        <v>0</v>
      </c>
      <c r="J198" s="149">
        <f>ROUND(I198*H198,2)</f>
        <v>0</v>
      </c>
      <c r="K198" s="106"/>
      <c r="L198" s="27"/>
      <c r="M198" s="107" t="s">
        <v>1</v>
      </c>
      <c r="N198" s="108" t="s">
        <v>37</v>
      </c>
      <c r="O198" s="109">
        <v>0.46400000000000002</v>
      </c>
      <c r="P198" s="109">
        <f>O198*H198</f>
        <v>0.46400000000000002</v>
      </c>
      <c r="Q198" s="109">
        <v>0</v>
      </c>
      <c r="R198" s="109">
        <f>Q198*H198</f>
        <v>0</v>
      </c>
      <c r="S198" s="109">
        <v>0</v>
      </c>
      <c r="T198" s="110">
        <f>S198*H198</f>
        <v>0</v>
      </c>
      <c r="AR198" s="111" t="s">
        <v>195</v>
      </c>
      <c r="AT198" s="111" t="s">
        <v>124</v>
      </c>
      <c r="AU198" s="111" t="s">
        <v>129</v>
      </c>
      <c r="AY198" s="15" t="s">
        <v>121</v>
      </c>
      <c r="BE198" s="112">
        <f>IF(N198="základní",J198,0)</f>
        <v>0</v>
      </c>
      <c r="BF198" s="112">
        <f>IF(N198="snížená",J198,0)</f>
        <v>0</v>
      </c>
      <c r="BG198" s="112">
        <f>IF(N198="zákl. přenesená",J198,0)</f>
        <v>0</v>
      </c>
      <c r="BH198" s="112">
        <f>IF(N198="sníž. přenesená",J198,0)</f>
        <v>0</v>
      </c>
      <c r="BI198" s="112">
        <f>IF(N198="nulová",J198,0)</f>
        <v>0</v>
      </c>
      <c r="BJ198" s="15" t="s">
        <v>129</v>
      </c>
      <c r="BK198" s="112">
        <f>ROUND(I198*H198,2)</f>
        <v>0</v>
      </c>
      <c r="BL198" s="15" t="s">
        <v>195</v>
      </c>
      <c r="BM198" s="111" t="s">
        <v>337</v>
      </c>
    </row>
    <row r="199" spans="2:65" s="1" customFormat="1" ht="21.75" customHeight="1">
      <c r="B199" s="100"/>
      <c r="C199" s="163" t="s">
        <v>338</v>
      </c>
      <c r="D199" s="163" t="s">
        <v>223</v>
      </c>
      <c r="E199" s="164" t="s">
        <v>339</v>
      </c>
      <c r="F199" s="165" t="s">
        <v>340</v>
      </c>
      <c r="G199" s="166" t="s">
        <v>127</v>
      </c>
      <c r="H199" s="167">
        <v>1</v>
      </c>
      <c r="I199" s="151">
        <v>0</v>
      </c>
      <c r="J199" s="151">
        <f>ROUND(I199*H199,2)</f>
        <v>0</v>
      </c>
      <c r="K199" s="120"/>
      <c r="L199" s="121"/>
      <c r="M199" s="122" t="s">
        <v>1</v>
      </c>
      <c r="N199" s="123" t="s">
        <v>37</v>
      </c>
      <c r="O199" s="109">
        <v>0</v>
      </c>
      <c r="P199" s="109">
        <f>O199*H199</f>
        <v>0</v>
      </c>
      <c r="Q199" s="109">
        <v>2.0000000000000001E-4</v>
      </c>
      <c r="R199" s="109">
        <f>Q199*H199</f>
        <v>2.0000000000000001E-4</v>
      </c>
      <c r="S199" s="109">
        <v>0</v>
      </c>
      <c r="T199" s="110">
        <f>S199*H199</f>
        <v>0</v>
      </c>
      <c r="AR199" s="111" t="s">
        <v>226</v>
      </c>
      <c r="AT199" s="111" t="s">
        <v>223</v>
      </c>
      <c r="AU199" s="111" t="s">
        <v>129</v>
      </c>
      <c r="AY199" s="15" t="s">
        <v>121</v>
      </c>
      <c r="BE199" s="112">
        <f>IF(N199="základní",J199,0)</f>
        <v>0</v>
      </c>
      <c r="BF199" s="112">
        <f>IF(N199="snížená",J199,0)</f>
        <v>0</v>
      </c>
      <c r="BG199" s="112">
        <f>IF(N199="zákl. přenesená",J199,0)</f>
        <v>0</v>
      </c>
      <c r="BH199" s="112">
        <f>IF(N199="sníž. přenesená",J199,0)</f>
        <v>0</v>
      </c>
      <c r="BI199" s="112">
        <f>IF(N199="nulová",J199,0)</f>
        <v>0</v>
      </c>
      <c r="BJ199" s="15" t="s">
        <v>129</v>
      </c>
      <c r="BK199" s="112">
        <f>ROUND(I199*H199,2)</f>
        <v>0</v>
      </c>
      <c r="BL199" s="15" t="s">
        <v>195</v>
      </c>
      <c r="BM199" s="111" t="s">
        <v>341</v>
      </c>
    </row>
    <row r="200" spans="2:65" s="1" customFormat="1" ht="37.9" customHeight="1">
      <c r="B200" s="100"/>
      <c r="C200" s="101" t="s">
        <v>342</v>
      </c>
      <c r="D200" s="101" t="s">
        <v>124</v>
      </c>
      <c r="E200" s="102" t="s">
        <v>343</v>
      </c>
      <c r="F200" s="103" t="s">
        <v>344</v>
      </c>
      <c r="G200" s="104" t="s">
        <v>127</v>
      </c>
      <c r="H200" s="105">
        <v>1</v>
      </c>
      <c r="I200" s="149">
        <v>0</v>
      </c>
      <c r="J200" s="149">
        <f>ROUND(I200*H200,2)</f>
        <v>0</v>
      </c>
      <c r="K200" s="106"/>
      <c r="L200" s="27"/>
      <c r="M200" s="107" t="s">
        <v>1</v>
      </c>
      <c r="N200" s="108" t="s">
        <v>37</v>
      </c>
      <c r="O200" s="109">
        <v>8.5999999999999993E-2</v>
      </c>
      <c r="P200" s="109">
        <f>O200*H200</f>
        <v>8.5999999999999993E-2</v>
      </c>
      <c r="Q200" s="109">
        <v>0</v>
      </c>
      <c r="R200" s="109">
        <f>Q200*H200</f>
        <v>0</v>
      </c>
      <c r="S200" s="109">
        <v>7.8999999999999996E-5</v>
      </c>
      <c r="T200" s="110">
        <f>S200*H200</f>
        <v>7.8999999999999996E-5</v>
      </c>
      <c r="AR200" s="111" t="s">
        <v>195</v>
      </c>
      <c r="AT200" s="111" t="s">
        <v>124</v>
      </c>
      <c r="AU200" s="111" t="s">
        <v>129</v>
      </c>
      <c r="AY200" s="15" t="s">
        <v>121</v>
      </c>
      <c r="BE200" s="112">
        <f>IF(N200="základní",J200,0)</f>
        <v>0</v>
      </c>
      <c r="BF200" s="112">
        <f>IF(N200="snížená",J200,0)</f>
        <v>0</v>
      </c>
      <c r="BG200" s="112">
        <f>IF(N200="zákl. přenesená",J200,0)</f>
        <v>0</v>
      </c>
      <c r="BH200" s="112">
        <f>IF(N200="sníž. přenesená",J200,0)</f>
        <v>0</v>
      </c>
      <c r="BI200" s="112">
        <f>IF(N200="nulová",J200,0)</f>
        <v>0</v>
      </c>
      <c r="BJ200" s="15" t="s">
        <v>129</v>
      </c>
      <c r="BK200" s="112">
        <f>ROUND(I200*H200,2)</f>
        <v>0</v>
      </c>
      <c r="BL200" s="15" t="s">
        <v>195</v>
      </c>
      <c r="BM200" s="111" t="s">
        <v>345</v>
      </c>
    </row>
    <row r="201" spans="2:65" s="1" customFormat="1" ht="21.75" customHeight="1">
      <c r="B201" s="100"/>
      <c r="C201" s="101" t="s">
        <v>346</v>
      </c>
      <c r="D201" s="101" t="s">
        <v>124</v>
      </c>
      <c r="E201" s="102" t="s">
        <v>347</v>
      </c>
      <c r="F201" s="103" t="s">
        <v>348</v>
      </c>
      <c r="G201" s="104" t="s">
        <v>217</v>
      </c>
      <c r="H201" s="105">
        <v>1</v>
      </c>
      <c r="I201" s="149">
        <v>0</v>
      </c>
      <c r="J201" s="149">
        <f>ROUND(I201*H201,2)</f>
        <v>0</v>
      </c>
      <c r="K201" s="106"/>
      <c r="L201" s="27"/>
      <c r="M201" s="107" t="s">
        <v>1</v>
      </c>
      <c r="N201" s="108" t="s">
        <v>37</v>
      </c>
      <c r="O201" s="109">
        <v>8.5999999999999993E-2</v>
      </c>
      <c r="P201" s="109">
        <f>O201*H201</f>
        <v>8.5999999999999993E-2</v>
      </c>
      <c r="Q201" s="109">
        <v>0</v>
      </c>
      <c r="R201" s="109">
        <f>Q201*H201</f>
        <v>0</v>
      </c>
      <c r="S201" s="109">
        <v>7.8999999999999996E-5</v>
      </c>
      <c r="T201" s="110">
        <f>S201*H201</f>
        <v>7.8999999999999996E-5</v>
      </c>
      <c r="AR201" s="111" t="s">
        <v>195</v>
      </c>
      <c r="AT201" s="111" t="s">
        <v>124</v>
      </c>
      <c r="AU201" s="111" t="s">
        <v>129</v>
      </c>
      <c r="AY201" s="15" t="s">
        <v>121</v>
      </c>
      <c r="BE201" s="112">
        <f>IF(N201="základní",J201,0)</f>
        <v>0</v>
      </c>
      <c r="BF201" s="112">
        <f>IF(N201="snížená",J201,0)</f>
        <v>0</v>
      </c>
      <c r="BG201" s="112">
        <f>IF(N201="zákl. přenesená",J201,0)</f>
        <v>0</v>
      </c>
      <c r="BH201" s="112">
        <f>IF(N201="sníž. přenesená",J201,0)</f>
        <v>0</v>
      </c>
      <c r="BI201" s="112">
        <f>IF(N201="nulová",J201,0)</f>
        <v>0</v>
      </c>
      <c r="BJ201" s="15" t="s">
        <v>129</v>
      </c>
      <c r="BK201" s="112">
        <f>ROUND(I201*H201,2)</f>
        <v>0</v>
      </c>
      <c r="BL201" s="15" t="s">
        <v>195</v>
      </c>
      <c r="BM201" s="111" t="s">
        <v>349</v>
      </c>
    </row>
    <row r="202" spans="2:65" s="1" customFormat="1" ht="16.5" customHeight="1">
      <c r="B202" s="100"/>
      <c r="C202" s="101" t="s">
        <v>350</v>
      </c>
      <c r="D202" s="101" t="s">
        <v>124</v>
      </c>
      <c r="E202" s="102" t="s">
        <v>351</v>
      </c>
      <c r="F202" s="103" t="s">
        <v>352</v>
      </c>
      <c r="G202" s="104" t="s">
        <v>217</v>
      </c>
      <c r="H202" s="105">
        <v>1</v>
      </c>
      <c r="I202" s="149">
        <v>0</v>
      </c>
      <c r="J202" s="149">
        <f>ROUND(I202*H202,2)</f>
        <v>0</v>
      </c>
      <c r="K202" s="106"/>
      <c r="L202" s="27"/>
      <c r="M202" s="107" t="s">
        <v>1</v>
      </c>
      <c r="N202" s="108" t="s">
        <v>37</v>
      </c>
      <c r="O202" s="109">
        <v>8.5999999999999993E-2</v>
      </c>
      <c r="P202" s="109">
        <f>O202*H202</f>
        <v>8.5999999999999993E-2</v>
      </c>
      <c r="Q202" s="109">
        <v>0</v>
      </c>
      <c r="R202" s="109">
        <f>Q202*H202</f>
        <v>0</v>
      </c>
      <c r="S202" s="109">
        <v>7.8999999999999996E-5</v>
      </c>
      <c r="T202" s="110">
        <f>S202*H202</f>
        <v>7.8999999999999996E-5</v>
      </c>
      <c r="AR202" s="111" t="s">
        <v>195</v>
      </c>
      <c r="AT202" s="111" t="s">
        <v>124</v>
      </c>
      <c r="AU202" s="111" t="s">
        <v>129</v>
      </c>
      <c r="AY202" s="15" t="s">
        <v>121</v>
      </c>
      <c r="BE202" s="112">
        <f>IF(N202="základní",J202,0)</f>
        <v>0</v>
      </c>
      <c r="BF202" s="112">
        <f>IF(N202="snížená",J202,0)</f>
        <v>0</v>
      </c>
      <c r="BG202" s="112">
        <f>IF(N202="zákl. přenesená",J202,0)</f>
        <v>0</v>
      </c>
      <c r="BH202" s="112">
        <f>IF(N202="sníž. přenesená",J202,0)</f>
        <v>0</v>
      </c>
      <c r="BI202" s="112">
        <f>IF(N202="nulová",J202,0)</f>
        <v>0</v>
      </c>
      <c r="BJ202" s="15" t="s">
        <v>129</v>
      </c>
      <c r="BK202" s="112">
        <f>ROUND(I202*H202,2)</f>
        <v>0</v>
      </c>
      <c r="BL202" s="15" t="s">
        <v>195</v>
      </c>
      <c r="BM202" s="111" t="s">
        <v>353</v>
      </c>
    </row>
    <row r="203" spans="2:65" s="11" customFormat="1" ht="22.9" customHeight="1">
      <c r="B203" s="91"/>
      <c r="D203" s="92" t="s">
        <v>70</v>
      </c>
      <c r="E203" s="99" t="s">
        <v>354</v>
      </c>
      <c r="F203" s="99" t="s">
        <v>355</v>
      </c>
      <c r="I203" s="137"/>
      <c r="J203" s="156">
        <f>BK203</f>
        <v>0</v>
      </c>
      <c r="L203" s="91"/>
      <c r="M203" s="94"/>
      <c r="P203" s="95">
        <f>SUM(P204:P205)</f>
        <v>0.874</v>
      </c>
      <c r="R203" s="95">
        <f>SUM(R204:R205)</f>
        <v>0</v>
      </c>
      <c r="T203" s="96">
        <f>SUM(T204:T205)</f>
        <v>2E-3</v>
      </c>
      <c r="AR203" s="92" t="s">
        <v>129</v>
      </c>
      <c r="AT203" s="97" t="s">
        <v>70</v>
      </c>
      <c r="AU203" s="97" t="s">
        <v>76</v>
      </c>
      <c r="AY203" s="92" t="s">
        <v>121</v>
      </c>
      <c r="BK203" s="98">
        <f>SUM(BK204:BK205)</f>
        <v>0</v>
      </c>
    </row>
    <row r="204" spans="2:65" s="1" customFormat="1" ht="24.2" customHeight="1">
      <c r="B204" s="100"/>
      <c r="C204" s="101" t="s">
        <v>356</v>
      </c>
      <c r="D204" s="101" t="s">
        <v>124</v>
      </c>
      <c r="E204" s="102" t="s">
        <v>357</v>
      </c>
      <c r="F204" s="103" t="s">
        <v>358</v>
      </c>
      <c r="G204" s="104" t="s">
        <v>127</v>
      </c>
      <c r="H204" s="105">
        <v>1</v>
      </c>
      <c r="I204" s="149">
        <v>0</v>
      </c>
      <c r="J204" s="149">
        <f>ROUND(I204*H204,2)</f>
        <v>0</v>
      </c>
      <c r="K204" s="106"/>
      <c r="L204" s="27"/>
      <c r="M204" s="107" t="s">
        <v>1</v>
      </c>
      <c r="N204" s="108" t="s">
        <v>37</v>
      </c>
      <c r="O204" s="109">
        <v>0.48299999999999998</v>
      </c>
      <c r="P204" s="109">
        <f>O204*H204</f>
        <v>0.48299999999999998</v>
      </c>
      <c r="Q204" s="109">
        <v>0</v>
      </c>
      <c r="R204" s="109">
        <f>Q204*H204</f>
        <v>0</v>
      </c>
      <c r="S204" s="109">
        <v>0</v>
      </c>
      <c r="T204" s="110">
        <f>S204*H204</f>
        <v>0</v>
      </c>
      <c r="AR204" s="111" t="s">
        <v>195</v>
      </c>
      <c r="AT204" s="111" t="s">
        <v>124</v>
      </c>
      <c r="AU204" s="111" t="s">
        <v>129</v>
      </c>
      <c r="AY204" s="15" t="s">
        <v>121</v>
      </c>
      <c r="BE204" s="112">
        <f>IF(N204="základní",J204,0)</f>
        <v>0</v>
      </c>
      <c r="BF204" s="112">
        <f>IF(N204="snížená",J204,0)</f>
        <v>0</v>
      </c>
      <c r="BG204" s="112">
        <f>IF(N204="zákl. přenesená",J204,0)</f>
        <v>0</v>
      </c>
      <c r="BH204" s="112">
        <f>IF(N204="sníž. přenesená",J204,0)</f>
        <v>0</v>
      </c>
      <c r="BI204" s="112">
        <f>IF(N204="nulová",J204,0)</f>
        <v>0</v>
      </c>
      <c r="BJ204" s="15" t="s">
        <v>129</v>
      </c>
      <c r="BK204" s="112">
        <f>ROUND(I204*H204,2)</f>
        <v>0</v>
      </c>
      <c r="BL204" s="15" t="s">
        <v>195</v>
      </c>
      <c r="BM204" s="111" t="s">
        <v>359</v>
      </c>
    </row>
    <row r="205" spans="2:65" s="1" customFormat="1" ht="24.2" customHeight="1">
      <c r="B205" s="100"/>
      <c r="C205" s="101" t="s">
        <v>360</v>
      </c>
      <c r="D205" s="101" t="s">
        <v>124</v>
      </c>
      <c r="E205" s="102" t="s">
        <v>361</v>
      </c>
      <c r="F205" s="103" t="s">
        <v>362</v>
      </c>
      <c r="G205" s="104" t="s">
        <v>127</v>
      </c>
      <c r="H205" s="105">
        <v>1</v>
      </c>
      <c r="I205" s="149">
        <v>0</v>
      </c>
      <c r="J205" s="149">
        <f>ROUND(I205*H205,2)</f>
        <v>0</v>
      </c>
      <c r="K205" s="106"/>
      <c r="L205" s="27"/>
      <c r="M205" s="107" t="s">
        <v>1</v>
      </c>
      <c r="N205" s="108" t="s">
        <v>37</v>
      </c>
      <c r="O205" s="109">
        <v>0.39100000000000001</v>
      </c>
      <c r="P205" s="109">
        <f>O205*H205</f>
        <v>0.39100000000000001</v>
      </c>
      <c r="Q205" s="109">
        <v>0</v>
      </c>
      <c r="R205" s="109">
        <f>Q205*H205</f>
        <v>0</v>
      </c>
      <c r="S205" s="109">
        <v>2E-3</v>
      </c>
      <c r="T205" s="110">
        <f>S205*H205</f>
        <v>2E-3</v>
      </c>
      <c r="AR205" s="111" t="s">
        <v>195</v>
      </c>
      <c r="AT205" s="111" t="s">
        <v>124</v>
      </c>
      <c r="AU205" s="111" t="s">
        <v>129</v>
      </c>
      <c r="AY205" s="15" t="s">
        <v>121</v>
      </c>
      <c r="BE205" s="112">
        <f>IF(N205="základní",J205,0)</f>
        <v>0</v>
      </c>
      <c r="BF205" s="112">
        <f>IF(N205="snížená",J205,0)</f>
        <v>0</v>
      </c>
      <c r="BG205" s="112">
        <f>IF(N205="zákl. přenesená",J205,0)</f>
        <v>0</v>
      </c>
      <c r="BH205" s="112">
        <f>IF(N205="sníž. přenesená",J205,0)</f>
        <v>0</v>
      </c>
      <c r="BI205" s="112">
        <f>IF(N205="nulová",J205,0)</f>
        <v>0</v>
      </c>
      <c r="BJ205" s="15" t="s">
        <v>129</v>
      </c>
      <c r="BK205" s="112">
        <f>ROUND(I205*H205,2)</f>
        <v>0</v>
      </c>
      <c r="BL205" s="15" t="s">
        <v>195</v>
      </c>
      <c r="BM205" s="111" t="s">
        <v>363</v>
      </c>
    </row>
    <row r="206" spans="2:65" s="11" customFormat="1" ht="22.9" customHeight="1">
      <c r="B206" s="91"/>
      <c r="D206" s="92" t="s">
        <v>70</v>
      </c>
      <c r="E206" s="99" t="s">
        <v>364</v>
      </c>
      <c r="F206" s="99" t="s">
        <v>365</v>
      </c>
      <c r="I206" s="137"/>
      <c r="J206" s="156">
        <f>BK206</f>
        <v>0</v>
      </c>
      <c r="L206" s="91"/>
      <c r="M206" s="94"/>
      <c r="P206" s="95">
        <f>SUM(P207:P210)</f>
        <v>6.6953999999999994</v>
      </c>
      <c r="R206" s="95">
        <f>SUM(R207:R210)</f>
        <v>0</v>
      </c>
      <c r="T206" s="96">
        <f>SUM(T207:T210)</f>
        <v>0.234516</v>
      </c>
      <c r="AR206" s="92" t="s">
        <v>129</v>
      </c>
      <c r="AT206" s="97" t="s">
        <v>70</v>
      </c>
      <c r="AU206" s="97" t="s">
        <v>76</v>
      </c>
      <c r="AY206" s="92" t="s">
        <v>121</v>
      </c>
      <c r="BK206" s="98">
        <f>SUM(BK207:BK210)</f>
        <v>0</v>
      </c>
    </row>
    <row r="207" spans="2:65" s="1" customFormat="1" ht="37.9" customHeight="1">
      <c r="B207" s="100"/>
      <c r="C207" s="101" t="s">
        <v>366</v>
      </c>
      <c r="D207" s="101" t="s">
        <v>124</v>
      </c>
      <c r="E207" s="102" t="s">
        <v>367</v>
      </c>
      <c r="F207" s="103" t="s">
        <v>368</v>
      </c>
      <c r="G207" s="104" t="s">
        <v>127</v>
      </c>
      <c r="H207" s="105">
        <v>1</v>
      </c>
      <c r="I207" s="149">
        <v>0</v>
      </c>
      <c r="J207" s="149">
        <f>ROUND(I207*H207,2)</f>
        <v>0</v>
      </c>
      <c r="K207" s="106"/>
      <c r="L207" s="27"/>
      <c r="M207" s="107" t="s">
        <v>1</v>
      </c>
      <c r="N207" s="108" t="s">
        <v>37</v>
      </c>
      <c r="O207" s="109">
        <v>2.5760000000000001</v>
      </c>
      <c r="P207" s="109">
        <f>O207*H207</f>
        <v>2.5760000000000001</v>
      </c>
      <c r="Q207" s="109">
        <v>0</v>
      </c>
      <c r="R207" s="109">
        <f>Q207*H207</f>
        <v>0</v>
      </c>
      <c r="S207" s="109">
        <v>0</v>
      </c>
      <c r="T207" s="110">
        <f>S207*H207</f>
        <v>0</v>
      </c>
      <c r="AR207" s="111" t="s">
        <v>195</v>
      </c>
      <c r="AT207" s="111" t="s">
        <v>124</v>
      </c>
      <c r="AU207" s="111" t="s">
        <v>129</v>
      </c>
      <c r="AY207" s="15" t="s">
        <v>121</v>
      </c>
      <c r="BE207" s="112">
        <f>IF(N207="základní",J207,0)</f>
        <v>0</v>
      </c>
      <c r="BF207" s="112">
        <f>IF(N207="snížená",J207,0)</f>
        <v>0</v>
      </c>
      <c r="BG207" s="112">
        <f>IF(N207="zákl. přenesená",J207,0)</f>
        <v>0</v>
      </c>
      <c r="BH207" s="112">
        <f>IF(N207="sníž. přenesená",J207,0)</f>
        <v>0</v>
      </c>
      <c r="BI207" s="112">
        <f>IF(N207="nulová",J207,0)</f>
        <v>0</v>
      </c>
      <c r="BJ207" s="15" t="s">
        <v>129</v>
      </c>
      <c r="BK207" s="112">
        <f>ROUND(I207*H207,2)</f>
        <v>0</v>
      </c>
      <c r="BL207" s="15" t="s">
        <v>195</v>
      </c>
      <c r="BM207" s="111" t="s">
        <v>369</v>
      </c>
    </row>
    <row r="208" spans="2:65" s="1" customFormat="1" ht="24.2" customHeight="1">
      <c r="B208" s="100"/>
      <c r="C208" s="101" t="s">
        <v>370</v>
      </c>
      <c r="D208" s="101" t="s">
        <v>124</v>
      </c>
      <c r="E208" s="102" t="s">
        <v>371</v>
      </c>
      <c r="F208" s="103" t="s">
        <v>372</v>
      </c>
      <c r="G208" s="104" t="s">
        <v>133</v>
      </c>
      <c r="H208" s="105">
        <v>1.8</v>
      </c>
      <c r="I208" s="149">
        <v>0</v>
      </c>
      <c r="J208" s="149">
        <f>ROUND(I208*H208,2)</f>
        <v>0</v>
      </c>
      <c r="K208" s="106"/>
      <c r="L208" s="27"/>
      <c r="M208" s="107" t="s">
        <v>1</v>
      </c>
      <c r="N208" s="108" t="s">
        <v>37</v>
      </c>
      <c r="O208" s="109">
        <v>0.28299999999999997</v>
      </c>
      <c r="P208" s="109">
        <f>O208*H208</f>
        <v>0.50939999999999996</v>
      </c>
      <c r="Q208" s="109">
        <v>0</v>
      </c>
      <c r="R208" s="109">
        <f>Q208*H208</f>
        <v>0</v>
      </c>
      <c r="S208" s="109">
        <v>7.62E-3</v>
      </c>
      <c r="T208" s="110">
        <f>S208*H208</f>
        <v>1.3716000000000001E-2</v>
      </c>
      <c r="AR208" s="111" t="s">
        <v>195</v>
      </c>
      <c r="AT208" s="111" t="s">
        <v>124</v>
      </c>
      <c r="AU208" s="111" t="s">
        <v>129</v>
      </c>
      <c r="AY208" s="15" t="s">
        <v>121</v>
      </c>
      <c r="BE208" s="112">
        <f>IF(N208="základní",J208,0)</f>
        <v>0</v>
      </c>
      <c r="BF208" s="112">
        <f>IF(N208="snížená",J208,0)</f>
        <v>0</v>
      </c>
      <c r="BG208" s="112">
        <f>IF(N208="zákl. přenesená",J208,0)</f>
        <v>0</v>
      </c>
      <c r="BH208" s="112">
        <f>IF(N208="sníž. přenesená",J208,0)</f>
        <v>0</v>
      </c>
      <c r="BI208" s="112">
        <f>IF(N208="nulová",J208,0)</f>
        <v>0</v>
      </c>
      <c r="BJ208" s="15" t="s">
        <v>129</v>
      </c>
      <c r="BK208" s="112">
        <f>ROUND(I208*H208,2)</f>
        <v>0</v>
      </c>
      <c r="BL208" s="15" t="s">
        <v>195</v>
      </c>
      <c r="BM208" s="111" t="s">
        <v>373</v>
      </c>
    </row>
    <row r="209" spans="2:65" s="1" customFormat="1" ht="16.5" customHeight="1">
      <c r="B209" s="100"/>
      <c r="C209" s="101" t="s">
        <v>374</v>
      </c>
      <c r="D209" s="101" t="s">
        <v>124</v>
      </c>
      <c r="E209" s="102" t="s">
        <v>375</v>
      </c>
      <c r="F209" s="103" t="s">
        <v>376</v>
      </c>
      <c r="G209" s="104" t="s">
        <v>127</v>
      </c>
      <c r="H209" s="105">
        <v>2</v>
      </c>
      <c r="I209" s="149">
        <v>0</v>
      </c>
      <c r="J209" s="149">
        <f>ROUND(I209*H209,2)</f>
        <v>0</v>
      </c>
      <c r="K209" s="106"/>
      <c r="L209" s="27"/>
      <c r="M209" s="107" t="s">
        <v>1</v>
      </c>
      <c r="N209" s="108" t="s">
        <v>37</v>
      </c>
      <c r="O209" s="109">
        <v>1.345</v>
      </c>
      <c r="P209" s="109">
        <f>O209*H209</f>
        <v>2.69</v>
      </c>
      <c r="Q209" s="109">
        <v>0</v>
      </c>
      <c r="R209" s="109">
        <f>Q209*H209</f>
        <v>0</v>
      </c>
      <c r="S209" s="109">
        <v>0</v>
      </c>
      <c r="T209" s="110">
        <f>S209*H209</f>
        <v>0</v>
      </c>
      <c r="AR209" s="111" t="s">
        <v>195</v>
      </c>
      <c r="AT209" s="111" t="s">
        <v>124</v>
      </c>
      <c r="AU209" s="111" t="s">
        <v>129</v>
      </c>
      <c r="AY209" s="15" t="s">
        <v>121</v>
      </c>
      <c r="BE209" s="112">
        <f>IF(N209="základní",J209,0)</f>
        <v>0</v>
      </c>
      <c r="BF209" s="112">
        <f>IF(N209="snížená",J209,0)</f>
        <v>0</v>
      </c>
      <c r="BG209" s="112">
        <f>IF(N209="zákl. přenesená",J209,0)</f>
        <v>0</v>
      </c>
      <c r="BH209" s="112">
        <f>IF(N209="sníž. přenesená",J209,0)</f>
        <v>0</v>
      </c>
      <c r="BI209" s="112">
        <f>IF(N209="nulová",J209,0)</f>
        <v>0</v>
      </c>
      <c r="BJ209" s="15" t="s">
        <v>129</v>
      </c>
      <c r="BK209" s="112">
        <f>ROUND(I209*H209,2)</f>
        <v>0</v>
      </c>
      <c r="BL209" s="15" t="s">
        <v>195</v>
      </c>
      <c r="BM209" s="111" t="s">
        <v>377</v>
      </c>
    </row>
    <row r="210" spans="2:65" s="1" customFormat="1" ht="24.2" customHeight="1">
      <c r="B210" s="100"/>
      <c r="C210" s="101" t="s">
        <v>378</v>
      </c>
      <c r="D210" s="101" t="s">
        <v>124</v>
      </c>
      <c r="E210" s="102" t="s">
        <v>379</v>
      </c>
      <c r="F210" s="103" t="s">
        <v>380</v>
      </c>
      <c r="G210" s="104" t="s">
        <v>127</v>
      </c>
      <c r="H210" s="105">
        <v>2</v>
      </c>
      <c r="I210" s="149">
        <v>0</v>
      </c>
      <c r="J210" s="149">
        <f>ROUND(I210*H210,2)</f>
        <v>0</v>
      </c>
      <c r="K210" s="106"/>
      <c r="L210" s="27"/>
      <c r="M210" s="107" t="s">
        <v>1</v>
      </c>
      <c r="N210" s="108" t="s">
        <v>37</v>
      </c>
      <c r="O210" s="109">
        <v>0.46</v>
      </c>
      <c r="P210" s="109">
        <f>O210*H210</f>
        <v>0.92</v>
      </c>
      <c r="Q210" s="109">
        <v>0</v>
      </c>
      <c r="R210" s="109">
        <f>Q210*H210</f>
        <v>0</v>
      </c>
      <c r="S210" s="109">
        <v>0.1104</v>
      </c>
      <c r="T210" s="110">
        <f>S210*H210</f>
        <v>0.2208</v>
      </c>
      <c r="AR210" s="111" t="s">
        <v>195</v>
      </c>
      <c r="AT210" s="111" t="s">
        <v>124</v>
      </c>
      <c r="AU210" s="111" t="s">
        <v>129</v>
      </c>
      <c r="AY210" s="15" t="s">
        <v>121</v>
      </c>
      <c r="BE210" s="112">
        <f>IF(N210="základní",J210,0)</f>
        <v>0</v>
      </c>
      <c r="BF210" s="112">
        <f>IF(N210="snížená",J210,0)</f>
        <v>0</v>
      </c>
      <c r="BG210" s="112">
        <f>IF(N210="zákl. přenesená",J210,0)</f>
        <v>0</v>
      </c>
      <c r="BH210" s="112">
        <f>IF(N210="sníž. přenesená",J210,0)</f>
        <v>0</v>
      </c>
      <c r="BI210" s="112">
        <f>IF(N210="nulová",J210,0)</f>
        <v>0</v>
      </c>
      <c r="BJ210" s="15" t="s">
        <v>129</v>
      </c>
      <c r="BK210" s="112">
        <f>ROUND(I210*H210,2)</f>
        <v>0</v>
      </c>
      <c r="BL210" s="15" t="s">
        <v>195</v>
      </c>
      <c r="BM210" s="111" t="s">
        <v>381</v>
      </c>
    </row>
    <row r="211" spans="2:65" s="11" customFormat="1" ht="22.9" customHeight="1">
      <c r="B211" s="91"/>
      <c r="D211" s="92" t="s">
        <v>70</v>
      </c>
      <c r="E211" s="99" t="s">
        <v>382</v>
      </c>
      <c r="F211" s="99" t="s">
        <v>383</v>
      </c>
      <c r="I211" s="137"/>
      <c r="J211" s="156">
        <f>BK211</f>
        <v>0</v>
      </c>
      <c r="L211" s="91"/>
      <c r="M211" s="94"/>
      <c r="P211" s="95">
        <f>SUM(P212:P223)</f>
        <v>1.876695</v>
      </c>
      <c r="R211" s="95">
        <f>SUM(R212:R223)</f>
        <v>4.2602799999999996E-2</v>
      </c>
      <c r="T211" s="96">
        <f>SUM(T212:T223)</f>
        <v>1.4120000000000001E-2</v>
      </c>
      <c r="AR211" s="92" t="s">
        <v>129</v>
      </c>
      <c r="AT211" s="97" t="s">
        <v>70</v>
      </c>
      <c r="AU211" s="97" t="s">
        <v>76</v>
      </c>
      <c r="AY211" s="92" t="s">
        <v>121</v>
      </c>
      <c r="BK211" s="98">
        <f>SUM(BK212:BK223)</f>
        <v>0</v>
      </c>
    </row>
    <row r="212" spans="2:65" s="1" customFormat="1" ht="16.5" customHeight="1">
      <c r="B212" s="100"/>
      <c r="C212" s="101" t="s">
        <v>384</v>
      </c>
      <c r="D212" s="101" t="s">
        <v>124</v>
      </c>
      <c r="E212" s="102" t="s">
        <v>385</v>
      </c>
      <c r="F212" s="103" t="s">
        <v>386</v>
      </c>
      <c r="G212" s="104" t="s">
        <v>133</v>
      </c>
      <c r="H212" s="105">
        <v>1.4</v>
      </c>
      <c r="I212" s="149">
        <v>0</v>
      </c>
      <c r="J212" s="149">
        <f>ROUND(I212*H212,2)</f>
        <v>0</v>
      </c>
      <c r="K212" s="106"/>
      <c r="L212" s="27"/>
      <c r="M212" s="107" t="s">
        <v>1</v>
      </c>
      <c r="N212" s="108" t="s">
        <v>37</v>
      </c>
      <c r="O212" s="109">
        <v>2.4E-2</v>
      </c>
      <c r="P212" s="109">
        <f>O212*H212</f>
        <v>3.3599999999999998E-2</v>
      </c>
      <c r="Q212" s="109">
        <v>0</v>
      </c>
      <c r="R212" s="109">
        <f>Q212*H212</f>
        <v>0</v>
      </c>
      <c r="S212" s="109">
        <v>0</v>
      </c>
      <c r="T212" s="110">
        <f>S212*H212</f>
        <v>0</v>
      </c>
      <c r="AR212" s="111" t="s">
        <v>195</v>
      </c>
      <c r="AT212" s="111" t="s">
        <v>124</v>
      </c>
      <c r="AU212" s="111" t="s">
        <v>129</v>
      </c>
      <c r="AY212" s="15" t="s">
        <v>121</v>
      </c>
      <c r="BE212" s="112">
        <f>IF(N212="základní",J212,0)</f>
        <v>0</v>
      </c>
      <c r="BF212" s="112">
        <f>IF(N212="snížená",J212,0)</f>
        <v>0</v>
      </c>
      <c r="BG212" s="112">
        <f>IF(N212="zákl. přenesená",J212,0)</f>
        <v>0</v>
      </c>
      <c r="BH212" s="112">
        <f>IF(N212="sníž. přenesená",J212,0)</f>
        <v>0</v>
      </c>
      <c r="BI212" s="112">
        <f>IF(N212="nulová",J212,0)</f>
        <v>0</v>
      </c>
      <c r="BJ212" s="15" t="s">
        <v>129</v>
      </c>
      <c r="BK212" s="112">
        <f>ROUND(I212*H212,2)</f>
        <v>0</v>
      </c>
      <c r="BL212" s="15" t="s">
        <v>195</v>
      </c>
      <c r="BM212" s="111" t="s">
        <v>387</v>
      </c>
    </row>
    <row r="213" spans="2:65" s="1" customFormat="1" ht="16.5" customHeight="1">
      <c r="B213" s="100"/>
      <c r="C213" s="101" t="s">
        <v>388</v>
      </c>
      <c r="D213" s="101" t="s">
        <v>124</v>
      </c>
      <c r="E213" s="102" t="s">
        <v>389</v>
      </c>
      <c r="F213" s="103" t="s">
        <v>390</v>
      </c>
      <c r="G213" s="104" t="s">
        <v>133</v>
      </c>
      <c r="H213" s="105">
        <v>1.4</v>
      </c>
      <c r="I213" s="149">
        <v>0</v>
      </c>
      <c r="J213" s="149">
        <f>ROUND(I213*H213,2)</f>
        <v>0</v>
      </c>
      <c r="K213" s="106"/>
      <c r="L213" s="27"/>
      <c r="M213" s="107" t="s">
        <v>1</v>
      </c>
      <c r="N213" s="108" t="s">
        <v>37</v>
      </c>
      <c r="O213" s="109">
        <v>4.3999999999999997E-2</v>
      </c>
      <c r="P213" s="109">
        <f>O213*H213</f>
        <v>6.1599999999999995E-2</v>
      </c>
      <c r="Q213" s="109">
        <v>2.9999999999999997E-4</v>
      </c>
      <c r="R213" s="109">
        <f>Q213*H213</f>
        <v>4.1999999999999996E-4</v>
      </c>
      <c r="S213" s="109">
        <v>0</v>
      </c>
      <c r="T213" s="110">
        <f>S213*H213</f>
        <v>0</v>
      </c>
      <c r="AR213" s="111" t="s">
        <v>195</v>
      </c>
      <c r="AT213" s="111" t="s">
        <v>124</v>
      </c>
      <c r="AU213" s="111" t="s">
        <v>129</v>
      </c>
      <c r="AY213" s="15" t="s">
        <v>121</v>
      </c>
      <c r="BE213" s="112">
        <f>IF(N213="základní",J213,0)</f>
        <v>0</v>
      </c>
      <c r="BF213" s="112">
        <f>IF(N213="snížená",J213,0)</f>
        <v>0</v>
      </c>
      <c r="BG213" s="112">
        <f>IF(N213="zákl. přenesená",J213,0)</f>
        <v>0</v>
      </c>
      <c r="BH213" s="112">
        <f>IF(N213="sníž. přenesená",J213,0)</f>
        <v>0</v>
      </c>
      <c r="BI213" s="112">
        <f>IF(N213="nulová",J213,0)</f>
        <v>0</v>
      </c>
      <c r="BJ213" s="15" t="s">
        <v>129</v>
      </c>
      <c r="BK213" s="112">
        <f>ROUND(I213*H213,2)</f>
        <v>0</v>
      </c>
      <c r="BL213" s="15" t="s">
        <v>195</v>
      </c>
      <c r="BM213" s="111" t="s">
        <v>391</v>
      </c>
    </row>
    <row r="214" spans="2:65" s="1" customFormat="1" ht="16.5" customHeight="1">
      <c r="B214" s="100"/>
      <c r="C214" s="101" t="s">
        <v>392</v>
      </c>
      <c r="D214" s="101" t="s">
        <v>124</v>
      </c>
      <c r="E214" s="102" t="s">
        <v>393</v>
      </c>
      <c r="F214" s="103" t="s">
        <v>394</v>
      </c>
      <c r="G214" s="104" t="s">
        <v>133</v>
      </c>
      <c r="H214" s="105">
        <v>0.4</v>
      </c>
      <c r="I214" s="149">
        <v>0</v>
      </c>
      <c r="J214" s="149">
        <f>ROUND(I214*H214,2)</f>
        <v>0</v>
      </c>
      <c r="K214" s="106"/>
      <c r="L214" s="27"/>
      <c r="M214" s="107" t="s">
        <v>1</v>
      </c>
      <c r="N214" s="108" t="s">
        <v>37</v>
      </c>
      <c r="O214" s="109">
        <v>0.23899999999999999</v>
      </c>
      <c r="P214" s="109">
        <f>O214*H214</f>
        <v>9.5600000000000004E-2</v>
      </c>
      <c r="Q214" s="109">
        <v>0</v>
      </c>
      <c r="R214" s="109">
        <f>Q214*H214</f>
        <v>0</v>
      </c>
      <c r="S214" s="109">
        <v>3.5299999999999998E-2</v>
      </c>
      <c r="T214" s="110">
        <f>S214*H214</f>
        <v>1.4120000000000001E-2</v>
      </c>
      <c r="AR214" s="111" t="s">
        <v>195</v>
      </c>
      <c r="AT214" s="111" t="s">
        <v>124</v>
      </c>
      <c r="AU214" s="111" t="s">
        <v>129</v>
      </c>
      <c r="AY214" s="15" t="s">
        <v>121</v>
      </c>
      <c r="BE214" s="112">
        <f>IF(N214="základní",J214,0)</f>
        <v>0</v>
      </c>
      <c r="BF214" s="112">
        <f>IF(N214="snížená",J214,0)</f>
        <v>0</v>
      </c>
      <c r="BG214" s="112">
        <f>IF(N214="zákl. přenesená",J214,0)</f>
        <v>0</v>
      </c>
      <c r="BH214" s="112">
        <f>IF(N214="sníž. přenesená",J214,0)</f>
        <v>0</v>
      </c>
      <c r="BI214" s="112">
        <f>IF(N214="nulová",J214,0)</f>
        <v>0</v>
      </c>
      <c r="BJ214" s="15" t="s">
        <v>129</v>
      </c>
      <c r="BK214" s="112">
        <f>ROUND(I214*H214,2)</f>
        <v>0</v>
      </c>
      <c r="BL214" s="15" t="s">
        <v>195</v>
      </c>
      <c r="BM214" s="111" t="s">
        <v>395</v>
      </c>
    </row>
    <row r="215" spans="2:65" s="1" customFormat="1" ht="37.9" customHeight="1">
      <c r="B215" s="100"/>
      <c r="C215" s="101" t="s">
        <v>396</v>
      </c>
      <c r="D215" s="101" t="s">
        <v>124</v>
      </c>
      <c r="E215" s="102" t="s">
        <v>397</v>
      </c>
      <c r="F215" s="103" t="s">
        <v>398</v>
      </c>
      <c r="G215" s="104" t="s">
        <v>133</v>
      </c>
      <c r="H215" s="105">
        <v>1.4</v>
      </c>
      <c r="I215" s="149">
        <v>0</v>
      </c>
      <c r="J215" s="149">
        <f>ROUND(I215*H215,2)</f>
        <v>0</v>
      </c>
      <c r="K215" s="106"/>
      <c r="L215" s="27"/>
      <c r="M215" s="107" t="s">
        <v>1</v>
      </c>
      <c r="N215" s="108" t="s">
        <v>37</v>
      </c>
      <c r="O215" s="109">
        <v>0.74099999999999999</v>
      </c>
      <c r="P215" s="109">
        <f>O215*H215</f>
        <v>1.0373999999999999</v>
      </c>
      <c r="Q215" s="109">
        <v>6.8900000000000003E-3</v>
      </c>
      <c r="R215" s="109">
        <f>Q215*H215</f>
        <v>9.6460000000000001E-3</v>
      </c>
      <c r="S215" s="109">
        <v>0</v>
      </c>
      <c r="T215" s="110">
        <f>S215*H215</f>
        <v>0</v>
      </c>
      <c r="AR215" s="111" t="s">
        <v>195</v>
      </c>
      <c r="AT215" s="111" t="s">
        <v>124</v>
      </c>
      <c r="AU215" s="111" t="s">
        <v>129</v>
      </c>
      <c r="AY215" s="15" t="s">
        <v>121</v>
      </c>
      <c r="BE215" s="112">
        <f>IF(N215="základní",J215,0)</f>
        <v>0</v>
      </c>
      <c r="BF215" s="112">
        <f>IF(N215="snížená",J215,0)</f>
        <v>0</v>
      </c>
      <c r="BG215" s="112">
        <f>IF(N215="zákl. přenesená",J215,0)</f>
        <v>0</v>
      </c>
      <c r="BH215" s="112">
        <f>IF(N215="sníž. přenesená",J215,0)</f>
        <v>0</v>
      </c>
      <c r="BI215" s="112">
        <f>IF(N215="nulová",J215,0)</f>
        <v>0</v>
      </c>
      <c r="BJ215" s="15" t="s">
        <v>129</v>
      </c>
      <c r="BK215" s="112">
        <f>ROUND(I215*H215,2)</f>
        <v>0</v>
      </c>
      <c r="BL215" s="15" t="s">
        <v>195</v>
      </c>
      <c r="BM215" s="111" t="s">
        <v>399</v>
      </c>
    </row>
    <row r="216" spans="2:65" s="1" customFormat="1" ht="37.9" customHeight="1">
      <c r="B216" s="100"/>
      <c r="C216" s="163" t="s">
        <v>400</v>
      </c>
      <c r="D216" s="163" t="s">
        <v>223</v>
      </c>
      <c r="E216" s="164" t="s">
        <v>401</v>
      </c>
      <c r="F216" s="165" t="s">
        <v>402</v>
      </c>
      <c r="G216" s="166" t="s">
        <v>133</v>
      </c>
      <c r="H216" s="167">
        <v>1.54</v>
      </c>
      <c r="I216" s="151">
        <v>0</v>
      </c>
      <c r="J216" s="151">
        <f>ROUND(I216*H216,2)</f>
        <v>0</v>
      </c>
      <c r="K216" s="120"/>
      <c r="L216" s="121"/>
      <c r="M216" s="122" t="s">
        <v>1</v>
      </c>
      <c r="N216" s="123" t="s">
        <v>37</v>
      </c>
      <c r="O216" s="109">
        <v>0</v>
      </c>
      <c r="P216" s="109">
        <f>O216*H216</f>
        <v>0</v>
      </c>
      <c r="Q216" s="109">
        <v>1.9199999999999998E-2</v>
      </c>
      <c r="R216" s="109">
        <f>Q216*H216</f>
        <v>2.9567999999999997E-2</v>
      </c>
      <c r="S216" s="109">
        <v>0</v>
      </c>
      <c r="T216" s="110">
        <f>S216*H216</f>
        <v>0</v>
      </c>
      <c r="AR216" s="111" t="s">
        <v>226</v>
      </c>
      <c r="AT216" s="111" t="s">
        <v>223</v>
      </c>
      <c r="AU216" s="111" t="s">
        <v>129</v>
      </c>
      <c r="AY216" s="15" t="s">
        <v>121</v>
      </c>
      <c r="BE216" s="112">
        <f>IF(N216="základní",J216,0)</f>
        <v>0</v>
      </c>
      <c r="BF216" s="112">
        <f>IF(N216="snížená",J216,0)</f>
        <v>0</v>
      </c>
      <c r="BG216" s="112">
        <f>IF(N216="zákl. přenesená",J216,0)</f>
        <v>0</v>
      </c>
      <c r="BH216" s="112">
        <f>IF(N216="sníž. přenesená",J216,0)</f>
        <v>0</v>
      </c>
      <c r="BI216" s="112">
        <f>IF(N216="nulová",J216,0)</f>
        <v>0</v>
      </c>
      <c r="BJ216" s="15" t="s">
        <v>129</v>
      </c>
      <c r="BK216" s="112">
        <f>ROUND(I216*H216,2)</f>
        <v>0</v>
      </c>
      <c r="BL216" s="15" t="s">
        <v>195</v>
      </c>
      <c r="BM216" s="111" t="s">
        <v>403</v>
      </c>
    </row>
    <row r="217" spans="2:65" s="12" customFormat="1">
      <c r="B217" s="113"/>
      <c r="D217" s="114" t="s">
        <v>142</v>
      </c>
      <c r="F217" s="116" t="s">
        <v>404</v>
      </c>
      <c r="H217" s="117">
        <v>1.54</v>
      </c>
      <c r="I217" s="139"/>
      <c r="J217" s="139"/>
      <c r="L217" s="113"/>
      <c r="M217" s="118"/>
      <c r="T217" s="119"/>
      <c r="AT217" s="115" t="s">
        <v>142</v>
      </c>
      <c r="AU217" s="115" t="s">
        <v>129</v>
      </c>
      <c r="AV217" s="12" t="s">
        <v>129</v>
      </c>
      <c r="AW217" s="12" t="s">
        <v>3</v>
      </c>
      <c r="AX217" s="12" t="s">
        <v>76</v>
      </c>
      <c r="AY217" s="115" t="s">
        <v>121</v>
      </c>
    </row>
    <row r="218" spans="2:65" s="1" customFormat="1" ht="24.2" customHeight="1">
      <c r="B218" s="100"/>
      <c r="C218" s="101" t="s">
        <v>405</v>
      </c>
      <c r="D218" s="101" t="s">
        <v>124</v>
      </c>
      <c r="E218" s="102" t="s">
        <v>406</v>
      </c>
      <c r="F218" s="103" t="s">
        <v>407</v>
      </c>
      <c r="G218" s="104" t="s">
        <v>133</v>
      </c>
      <c r="H218" s="105">
        <v>1.4</v>
      </c>
      <c r="I218" s="149">
        <v>0</v>
      </c>
      <c r="J218" s="149">
        <f>ROUND(I218*H218,2)</f>
        <v>0</v>
      </c>
      <c r="K218" s="106"/>
      <c r="L218" s="27"/>
      <c r="M218" s="107" t="s">
        <v>1</v>
      </c>
      <c r="N218" s="108" t="s">
        <v>37</v>
      </c>
      <c r="O218" s="109">
        <v>0.03</v>
      </c>
      <c r="P218" s="109">
        <f>O218*H218</f>
        <v>4.1999999999999996E-2</v>
      </c>
      <c r="Q218" s="109">
        <v>0</v>
      </c>
      <c r="R218" s="109">
        <f>Q218*H218</f>
        <v>0</v>
      </c>
      <c r="S218" s="109">
        <v>0</v>
      </c>
      <c r="T218" s="110">
        <f>S218*H218</f>
        <v>0</v>
      </c>
      <c r="AR218" s="111" t="s">
        <v>195</v>
      </c>
      <c r="AT218" s="111" t="s">
        <v>124</v>
      </c>
      <c r="AU218" s="111" t="s">
        <v>129</v>
      </c>
      <c r="AY218" s="15" t="s">
        <v>121</v>
      </c>
      <c r="BE218" s="112">
        <f>IF(N218="základní",J218,0)</f>
        <v>0</v>
      </c>
      <c r="BF218" s="112">
        <f>IF(N218="snížená",J218,0)</f>
        <v>0</v>
      </c>
      <c r="BG218" s="112">
        <f>IF(N218="zákl. přenesená",J218,0)</f>
        <v>0</v>
      </c>
      <c r="BH218" s="112">
        <f>IF(N218="sníž. přenesená",J218,0)</f>
        <v>0</v>
      </c>
      <c r="BI218" s="112">
        <f>IF(N218="nulová",J218,0)</f>
        <v>0</v>
      </c>
      <c r="BJ218" s="15" t="s">
        <v>129</v>
      </c>
      <c r="BK218" s="112">
        <f>ROUND(I218*H218,2)</f>
        <v>0</v>
      </c>
      <c r="BL218" s="15" t="s">
        <v>195</v>
      </c>
      <c r="BM218" s="111" t="s">
        <v>408</v>
      </c>
    </row>
    <row r="219" spans="2:65" s="1" customFormat="1" ht="24.2" customHeight="1">
      <c r="B219" s="100"/>
      <c r="C219" s="101" t="s">
        <v>409</v>
      </c>
      <c r="D219" s="101" t="s">
        <v>124</v>
      </c>
      <c r="E219" s="102" t="s">
        <v>410</v>
      </c>
      <c r="F219" s="103" t="s">
        <v>411</v>
      </c>
      <c r="G219" s="104" t="s">
        <v>133</v>
      </c>
      <c r="H219" s="105">
        <v>1.4</v>
      </c>
      <c r="I219" s="149">
        <v>0</v>
      </c>
      <c r="J219" s="149">
        <f>ROUND(I219*H219,2)</f>
        <v>0</v>
      </c>
      <c r="K219" s="106"/>
      <c r="L219" s="27"/>
      <c r="M219" s="107" t="s">
        <v>1</v>
      </c>
      <c r="N219" s="108" t="s">
        <v>37</v>
      </c>
      <c r="O219" s="109">
        <v>0.27800000000000002</v>
      </c>
      <c r="P219" s="109">
        <f>O219*H219</f>
        <v>0.38919999999999999</v>
      </c>
      <c r="Q219" s="109">
        <v>1.5E-3</v>
      </c>
      <c r="R219" s="109">
        <f>Q219*H219</f>
        <v>2.0999999999999999E-3</v>
      </c>
      <c r="S219" s="109">
        <v>0</v>
      </c>
      <c r="T219" s="110">
        <f>S219*H219</f>
        <v>0</v>
      </c>
      <c r="AR219" s="111" t="s">
        <v>195</v>
      </c>
      <c r="AT219" s="111" t="s">
        <v>124</v>
      </c>
      <c r="AU219" s="111" t="s">
        <v>129</v>
      </c>
      <c r="AY219" s="15" t="s">
        <v>121</v>
      </c>
      <c r="BE219" s="112">
        <f>IF(N219="základní",J219,0)</f>
        <v>0</v>
      </c>
      <c r="BF219" s="112">
        <f>IF(N219="snížená",J219,0)</f>
        <v>0</v>
      </c>
      <c r="BG219" s="112">
        <f>IF(N219="zákl. přenesená",J219,0)</f>
        <v>0</v>
      </c>
      <c r="BH219" s="112">
        <f>IF(N219="sníž. přenesená",J219,0)</f>
        <v>0</v>
      </c>
      <c r="BI219" s="112">
        <f>IF(N219="nulová",J219,0)</f>
        <v>0</v>
      </c>
      <c r="BJ219" s="15" t="s">
        <v>129</v>
      </c>
      <c r="BK219" s="112">
        <f>ROUND(I219*H219,2)</f>
        <v>0</v>
      </c>
      <c r="BL219" s="15" t="s">
        <v>195</v>
      </c>
      <c r="BM219" s="111" t="s">
        <v>412</v>
      </c>
    </row>
    <row r="220" spans="2:65" s="1" customFormat="1" ht="16.5" customHeight="1">
      <c r="B220" s="100"/>
      <c r="C220" s="101" t="s">
        <v>413</v>
      </c>
      <c r="D220" s="101" t="s">
        <v>124</v>
      </c>
      <c r="E220" s="102" t="s">
        <v>414</v>
      </c>
      <c r="F220" s="103" t="s">
        <v>415</v>
      </c>
      <c r="G220" s="104" t="s">
        <v>140</v>
      </c>
      <c r="H220" s="105">
        <v>2.7149999999999999</v>
      </c>
      <c r="I220" s="149">
        <v>0</v>
      </c>
      <c r="J220" s="149">
        <f>ROUND(I220*H220,2)</f>
        <v>0</v>
      </c>
      <c r="K220" s="106"/>
      <c r="L220" s="27"/>
      <c r="M220" s="107" t="s">
        <v>1</v>
      </c>
      <c r="N220" s="108" t="s">
        <v>37</v>
      </c>
      <c r="O220" s="109">
        <v>0.06</v>
      </c>
      <c r="P220" s="109">
        <f>O220*H220</f>
        <v>0.16289999999999999</v>
      </c>
      <c r="Q220" s="109">
        <v>3.2000000000000003E-4</v>
      </c>
      <c r="R220" s="109">
        <f>Q220*H220</f>
        <v>8.6879999999999998E-4</v>
      </c>
      <c r="S220" s="109">
        <v>0</v>
      </c>
      <c r="T220" s="110">
        <f>S220*H220</f>
        <v>0</v>
      </c>
      <c r="AR220" s="111" t="s">
        <v>195</v>
      </c>
      <c r="AT220" s="111" t="s">
        <v>124</v>
      </c>
      <c r="AU220" s="111" t="s">
        <v>129</v>
      </c>
      <c r="AY220" s="15" t="s">
        <v>121</v>
      </c>
      <c r="BE220" s="112">
        <f>IF(N220="základní",J220,0)</f>
        <v>0</v>
      </c>
      <c r="BF220" s="112">
        <f>IF(N220="snížená",J220,0)</f>
        <v>0</v>
      </c>
      <c r="BG220" s="112">
        <f>IF(N220="zákl. přenesená",J220,0)</f>
        <v>0</v>
      </c>
      <c r="BH220" s="112">
        <f>IF(N220="sníž. přenesená",J220,0)</f>
        <v>0</v>
      </c>
      <c r="BI220" s="112">
        <f>IF(N220="nulová",J220,0)</f>
        <v>0</v>
      </c>
      <c r="BJ220" s="15" t="s">
        <v>129</v>
      </c>
      <c r="BK220" s="112">
        <f>ROUND(I220*H220,2)</f>
        <v>0</v>
      </c>
      <c r="BL220" s="15" t="s">
        <v>195</v>
      </c>
      <c r="BM220" s="111" t="s">
        <v>416</v>
      </c>
    </row>
    <row r="221" spans="2:65" s="12" customFormat="1">
      <c r="B221" s="113"/>
      <c r="D221" s="114" t="s">
        <v>142</v>
      </c>
      <c r="E221" s="115" t="s">
        <v>1</v>
      </c>
      <c r="F221" s="116" t="s">
        <v>417</v>
      </c>
      <c r="H221" s="117">
        <v>2.7149999999999999</v>
      </c>
      <c r="I221" s="139"/>
      <c r="J221" s="139"/>
      <c r="L221" s="113"/>
      <c r="M221" s="118"/>
      <c r="T221" s="119"/>
      <c r="AT221" s="115" t="s">
        <v>142</v>
      </c>
      <c r="AU221" s="115" t="s">
        <v>129</v>
      </c>
      <c r="AV221" s="12" t="s">
        <v>129</v>
      </c>
      <c r="AW221" s="12" t="s">
        <v>28</v>
      </c>
      <c r="AX221" s="12" t="s">
        <v>76</v>
      </c>
      <c r="AY221" s="115" t="s">
        <v>121</v>
      </c>
    </row>
    <row r="222" spans="2:65" s="1" customFormat="1" ht="37.9" customHeight="1">
      <c r="B222" s="100"/>
      <c r="C222" s="101" t="s">
        <v>418</v>
      </c>
      <c r="D222" s="101" t="s">
        <v>124</v>
      </c>
      <c r="E222" s="102" t="s">
        <v>419</v>
      </c>
      <c r="F222" s="103" t="s">
        <v>420</v>
      </c>
      <c r="G222" s="104" t="s">
        <v>133</v>
      </c>
      <c r="H222" s="105">
        <v>1.4</v>
      </c>
      <c r="I222" s="149">
        <v>0</v>
      </c>
      <c r="J222" s="149">
        <f>ROUND(I222*H222,2)</f>
        <v>0</v>
      </c>
      <c r="K222" s="106"/>
      <c r="L222" s="27"/>
      <c r="M222" s="107" t="s">
        <v>1</v>
      </c>
      <c r="N222" s="108" t="s">
        <v>37</v>
      </c>
      <c r="O222" s="109">
        <v>0</v>
      </c>
      <c r="P222" s="109">
        <f>O222*H222</f>
        <v>0</v>
      </c>
      <c r="Q222" s="109">
        <v>0</v>
      </c>
      <c r="R222" s="109">
        <f>Q222*H222</f>
        <v>0</v>
      </c>
      <c r="S222" s="109">
        <v>0</v>
      </c>
      <c r="T222" s="110">
        <f>S222*H222</f>
        <v>0</v>
      </c>
      <c r="AR222" s="111" t="s">
        <v>195</v>
      </c>
      <c r="AT222" s="111" t="s">
        <v>124</v>
      </c>
      <c r="AU222" s="111" t="s">
        <v>129</v>
      </c>
      <c r="AY222" s="15" t="s">
        <v>121</v>
      </c>
      <c r="BE222" s="112">
        <f>IF(N222="základní",J222,0)</f>
        <v>0</v>
      </c>
      <c r="BF222" s="112">
        <f>IF(N222="snížená",J222,0)</f>
        <v>0</v>
      </c>
      <c r="BG222" s="112">
        <f>IF(N222="zákl. přenesená",J222,0)</f>
        <v>0</v>
      </c>
      <c r="BH222" s="112">
        <f>IF(N222="sníž. přenesená",J222,0)</f>
        <v>0</v>
      </c>
      <c r="BI222" s="112">
        <f>IF(N222="nulová",J222,0)</f>
        <v>0</v>
      </c>
      <c r="BJ222" s="15" t="s">
        <v>129</v>
      </c>
      <c r="BK222" s="112">
        <f>ROUND(I222*H222,2)</f>
        <v>0</v>
      </c>
      <c r="BL222" s="15" t="s">
        <v>195</v>
      </c>
      <c r="BM222" s="111" t="s">
        <v>421</v>
      </c>
    </row>
    <row r="223" spans="2:65" s="1" customFormat="1" ht="24.2" customHeight="1">
      <c r="B223" s="100"/>
      <c r="C223" s="101" t="s">
        <v>422</v>
      </c>
      <c r="D223" s="101" t="s">
        <v>124</v>
      </c>
      <c r="E223" s="102" t="s">
        <v>423</v>
      </c>
      <c r="F223" s="103" t="s">
        <v>424</v>
      </c>
      <c r="G223" s="104" t="s">
        <v>186</v>
      </c>
      <c r="H223" s="105">
        <v>4.2999999999999997E-2</v>
      </c>
      <c r="I223" s="149">
        <v>0</v>
      </c>
      <c r="J223" s="149">
        <f>ROUND(I223*H223,2)</f>
        <v>0</v>
      </c>
      <c r="K223" s="106"/>
      <c r="L223" s="27"/>
      <c r="M223" s="107" t="s">
        <v>1</v>
      </c>
      <c r="N223" s="108" t="s">
        <v>37</v>
      </c>
      <c r="O223" s="109">
        <v>1.2649999999999999</v>
      </c>
      <c r="P223" s="109">
        <f>O223*H223</f>
        <v>5.4394999999999992E-2</v>
      </c>
      <c r="Q223" s="109">
        <v>0</v>
      </c>
      <c r="R223" s="109">
        <f>Q223*H223</f>
        <v>0</v>
      </c>
      <c r="S223" s="109">
        <v>0</v>
      </c>
      <c r="T223" s="110">
        <f>S223*H223</f>
        <v>0</v>
      </c>
      <c r="AR223" s="111" t="s">
        <v>195</v>
      </c>
      <c r="AT223" s="111" t="s">
        <v>124</v>
      </c>
      <c r="AU223" s="111" t="s">
        <v>129</v>
      </c>
      <c r="AY223" s="15" t="s">
        <v>121</v>
      </c>
      <c r="BE223" s="112">
        <f>IF(N223="základní",J223,0)</f>
        <v>0</v>
      </c>
      <c r="BF223" s="112">
        <f>IF(N223="snížená",J223,0)</f>
        <v>0</v>
      </c>
      <c r="BG223" s="112">
        <f>IF(N223="zákl. přenesená",J223,0)</f>
        <v>0</v>
      </c>
      <c r="BH223" s="112">
        <f>IF(N223="sníž. přenesená",J223,0)</f>
        <v>0</v>
      </c>
      <c r="BI223" s="112">
        <f>IF(N223="nulová",J223,0)</f>
        <v>0</v>
      </c>
      <c r="BJ223" s="15" t="s">
        <v>129</v>
      </c>
      <c r="BK223" s="112">
        <f>ROUND(I223*H223,2)</f>
        <v>0</v>
      </c>
      <c r="BL223" s="15" t="s">
        <v>195</v>
      </c>
      <c r="BM223" s="111" t="s">
        <v>425</v>
      </c>
    </row>
    <row r="224" spans="2:65" s="11" customFormat="1" ht="22.9" customHeight="1">
      <c r="B224" s="91"/>
      <c r="D224" s="92" t="s">
        <v>70</v>
      </c>
      <c r="E224" s="99" t="s">
        <v>426</v>
      </c>
      <c r="F224" s="99" t="s">
        <v>427</v>
      </c>
      <c r="I224" s="137"/>
      <c r="J224" s="156">
        <f>BK224</f>
        <v>0</v>
      </c>
      <c r="L224" s="91"/>
      <c r="M224" s="94"/>
      <c r="P224" s="95">
        <f>SUM(P225:P235)</f>
        <v>4.1748240000000001</v>
      </c>
      <c r="R224" s="95">
        <f>SUM(R225:R235)</f>
        <v>1.2290240000000001E-2</v>
      </c>
      <c r="T224" s="96">
        <f>SUM(T225:T235)</f>
        <v>1.375E-2</v>
      </c>
      <c r="AR224" s="92" t="s">
        <v>129</v>
      </c>
      <c r="AT224" s="97" t="s">
        <v>70</v>
      </c>
      <c r="AU224" s="97" t="s">
        <v>76</v>
      </c>
      <c r="AY224" s="92" t="s">
        <v>121</v>
      </c>
      <c r="BK224" s="98">
        <f>SUM(BK225:BK235)</f>
        <v>0</v>
      </c>
    </row>
    <row r="225" spans="2:65" s="1" customFormat="1" ht="24.2" customHeight="1">
      <c r="B225" s="100"/>
      <c r="C225" s="101" t="s">
        <v>428</v>
      </c>
      <c r="D225" s="101" t="s">
        <v>124</v>
      </c>
      <c r="E225" s="102" t="s">
        <v>429</v>
      </c>
      <c r="F225" s="103" t="s">
        <v>430</v>
      </c>
      <c r="G225" s="104" t="s">
        <v>133</v>
      </c>
      <c r="H225" s="105">
        <v>5.5</v>
      </c>
      <c r="I225" s="149">
        <v>0</v>
      </c>
      <c r="J225" s="149">
        <f t="shared" ref="J225:J230" si="10">ROUND(I225*H225,2)</f>
        <v>0</v>
      </c>
      <c r="K225" s="106"/>
      <c r="L225" s="27"/>
      <c r="M225" s="107" t="s">
        <v>1</v>
      </c>
      <c r="N225" s="108" t="s">
        <v>37</v>
      </c>
      <c r="O225" s="109">
        <v>7.2999999999999995E-2</v>
      </c>
      <c r="P225" s="109">
        <f t="shared" ref="P225:P230" si="11">O225*H225</f>
        <v>0.40149999999999997</v>
      </c>
      <c r="Q225" s="109">
        <v>0</v>
      </c>
      <c r="R225" s="109">
        <f t="shared" ref="R225:R230" si="12">Q225*H225</f>
        <v>0</v>
      </c>
      <c r="S225" s="109">
        <v>0</v>
      </c>
      <c r="T225" s="110">
        <f t="shared" ref="T225:T230" si="13">S225*H225</f>
        <v>0</v>
      </c>
      <c r="AR225" s="111" t="s">
        <v>195</v>
      </c>
      <c r="AT225" s="111" t="s">
        <v>124</v>
      </c>
      <c r="AU225" s="111" t="s">
        <v>129</v>
      </c>
      <c r="AY225" s="15" t="s">
        <v>121</v>
      </c>
      <c r="BE225" s="112">
        <f t="shared" ref="BE225:BE230" si="14">IF(N225="základní",J225,0)</f>
        <v>0</v>
      </c>
      <c r="BF225" s="112">
        <f t="shared" ref="BF225:BF230" si="15">IF(N225="snížená",J225,0)</f>
        <v>0</v>
      </c>
      <c r="BG225" s="112">
        <f t="shared" ref="BG225:BG230" si="16">IF(N225="zákl. přenesená",J225,0)</f>
        <v>0</v>
      </c>
      <c r="BH225" s="112">
        <f t="shared" ref="BH225:BH230" si="17">IF(N225="sníž. přenesená",J225,0)</f>
        <v>0</v>
      </c>
      <c r="BI225" s="112">
        <f t="shared" ref="BI225:BI230" si="18">IF(N225="nulová",J225,0)</f>
        <v>0</v>
      </c>
      <c r="BJ225" s="15" t="s">
        <v>129</v>
      </c>
      <c r="BK225" s="112">
        <f t="shared" ref="BK225:BK230" si="19">ROUND(I225*H225,2)</f>
        <v>0</v>
      </c>
      <c r="BL225" s="15" t="s">
        <v>195</v>
      </c>
      <c r="BM225" s="111" t="s">
        <v>431</v>
      </c>
    </row>
    <row r="226" spans="2:65" s="1" customFormat="1" ht="16.5" customHeight="1">
      <c r="B226" s="100"/>
      <c r="C226" s="101" t="s">
        <v>432</v>
      </c>
      <c r="D226" s="101" t="s">
        <v>124</v>
      </c>
      <c r="E226" s="102" t="s">
        <v>433</v>
      </c>
      <c r="F226" s="103" t="s">
        <v>434</v>
      </c>
      <c r="G226" s="104" t="s">
        <v>133</v>
      </c>
      <c r="H226" s="105">
        <v>4.5999999999999996</v>
      </c>
      <c r="I226" s="149">
        <v>0</v>
      </c>
      <c r="J226" s="149">
        <f t="shared" si="10"/>
        <v>0</v>
      </c>
      <c r="K226" s="106"/>
      <c r="L226" s="27"/>
      <c r="M226" s="107" t="s">
        <v>1</v>
      </c>
      <c r="N226" s="108" t="s">
        <v>37</v>
      </c>
      <c r="O226" s="109">
        <v>2.4E-2</v>
      </c>
      <c r="P226" s="109">
        <f t="shared" si="11"/>
        <v>0.1104</v>
      </c>
      <c r="Q226" s="109">
        <v>0</v>
      </c>
      <c r="R226" s="109">
        <f t="shared" si="12"/>
        <v>0</v>
      </c>
      <c r="S226" s="109">
        <v>0</v>
      </c>
      <c r="T226" s="110">
        <f t="shared" si="13"/>
        <v>0</v>
      </c>
      <c r="AR226" s="111" t="s">
        <v>195</v>
      </c>
      <c r="AT226" s="111" t="s">
        <v>124</v>
      </c>
      <c r="AU226" s="111" t="s">
        <v>129</v>
      </c>
      <c r="AY226" s="15" t="s">
        <v>121</v>
      </c>
      <c r="BE226" s="112">
        <f t="shared" si="14"/>
        <v>0</v>
      </c>
      <c r="BF226" s="112">
        <f t="shared" si="15"/>
        <v>0</v>
      </c>
      <c r="BG226" s="112">
        <f t="shared" si="16"/>
        <v>0</v>
      </c>
      <c r="BH226" s="112">
        <f t="shared" si="17"/>
        <v>0</v>
      </c>
      <c r="BI226" s="112">
        <f t="shared" si="18"/>
        <v>0</v>
      </c>
      <c r="BJ226" s="15" t="s">
        <v>129</v>
      </c>
      <c r="BK226" s="112">
        <f t="shared" si="19"/>
        <v>0</v>
      </c>
      <c r="BL226" s="15" t="s">
        <v>195</v>
      </c>
      <c r="BM226" s="111" t="s">
        <v>435</v>
      </c>
    </row>
    <row r="227" spans="2:65" s="1" customFormat="1" ht="24.2" customHeight="1">
      <c r="B227" s="100"/>
      <c r="C227" s="101" t="s">
        <v>436</v>
      </c>
      <c r="D227" s="101" t="s">
        <v>124</v>
      </c>
      <c r="E227" s="102" t="s">
        <v>437</v>
      </c>
      <c r="F227" s="103" t="s">
        <v>438</v>
      </c>
      <c r="G227" s="104" t="s">
        <v>133</v>
      </c>
      <c r="H227" s="105">
        <v>4.5999999999999996</v>
      </c>
      <c r="I227" s="149">
        <v>0</v>
      </c>
      <c r="J227" s="149">
        <f t="shared" si="10"/>
        <v>0</v>
      </c>
      <c r="K227" s="106"/>
      <c r="L227" s="27"/>
      <c r="M227" s="107" t="s">
        <v>1</v>
      </c>
      <c r="N227" s="108" t="s">
        <v>37</v>
      </c>
      <c r="O227" s="109">
        <v>5.8000000000000003E-2</v>
      </c>
      <c r="P227" s="109">
        <f t="shared" si="11"/>
        <v>0.26679999999999998</v>
      </c>
      <c r="Q227" s="109">
        <v>3.0000000000000001E-5</v>
      </c>
      <c r="R227" s="109">
        <f t="shared" si="12"/>
        <v>1.3799999999999999E-4</v>
      </c>
      <c r="S227" s="109">
        <v>0</v>
      </c>
      <c r="T227" s="110">
        <f t="shared" si="13"/>
        <v>0</v>
      </c>
      <c r="AR227" s="111" t="s">
        <v>195</v>
      </c>
      <c r="AT227" s="111" t="s">
        <v>124</v>
      </c>
      <c r="AU227" s="111" t="s">
        <v>129</v>
      </c>
      <c r="AY227" s="15" t="s">
        <v>121</v>
      </c>
      <c r="BE227" s="112">
        <f t="shared" si="14"/>
        <v>0</v>
      </c>
      <c r="BF227" s="112">
        <f t="shared" si="15"/>
        <v>0</v>
      </c>
      <c r="BG227" s="112">
        <f t="shared" si="16"/>
        <v>0</v>
      </c>
      <c r="BH227" s="112">
        <f t="shared" si="17"/>
        <v>0</v>
      </c>
      <c r="BI227" s="112">
        <f t="shared" si="18"/>
        <v>0</v>
      </c>
      <c r="BJ227" s="15" t="s">
        <v>129</v>
      </c>
      <c r="BK227" s="112">
        <f t="shared" si="19"/>
        <v>0</v>
      </c>
      <c r="BL227" s="15" t="s">
        <v>195</v>
      </c>
      <c r="BM227" s="111" t="s">
        <v>439</v>
      </c>
    </row>
    <row r="228" spans="2:65" s="1" customFormat="1" ht="24.2" customHeight="1">
      <c r="B228" s="100"/>
      <c r="C228" s="101" t="s">
        <v>440</v>
      </c>
      <c r="D228" s="101" t="s">
        <v>124</v>
      </c>
      <c r="E228" s="102" t="s">
        <v>441</v>
      </c>
      <c r="F228" s="103" t="s">
        <v>442</v>
      </c>
      <c r="G228" s="104" t="s">
        <v>133</v>
      </c>
      <c r="H228" s="105">
        <v>5.5</v>
      </c>
      <c r="I228" s="149">
        <v>0</v>
      </c>
      <c r="J228" s="149">
        <f t="shared" si="10"/>
        <v>0</v>
      </c>
      <c r="K228" s="106"/>
      <c r="L228" s="27"/>
      <c r="M228" s="107" t="s">
        <v>1</v>
      </c>
      <c r="N228" s="108" t="s">
        <v>37</v>
      </c>
      <c r="O228" s="109">
        <v>0.105</v>
      </c>
      <c r="P228" s="109">
        <f t="shared" si="11"/>
        <v>0.57750000000000001</v>
      </c>
      <c r="Q228" s="109">
        <v>0</v>
      </c>
      <c r="R228" s="109">
        <f t="shared" si="12"/>
        <v>0</v>
      </c>
      <c r="S228" s="109">
        <v>2.5000000000000001E-3</v>
      </c>
      <c r="T228" s="110">
        <f t="shared" si="13"/>
        <v>1.375E-2</v>
      </c>
      <c r="AR228" s="111" t="s">
        <v>195</v>
      </c>
      <c r="AT228" s="111" t="s">
        <v>124</v>
      </c>
      <c r="AU228" s="111" t="s">
        <v>129</v>
      </c>
      <c r="AY228" s="15" t="s">
        <v>121</v>
      </c>
      <c r="BE228" s="112">
        <f t="shared" si="14"/>
        <v>0</v>
      </c>
      <c r="BF228" s="112">
        <f t="shared" si="15"/>
        <v>0</v>
      </c>
      <c r="BG228" s="112">
        <f t="shared" si="16"/>
        <v>0</v>
      </c>
      <c r="BH228" s="112">
        <f t="shared" si="17"/>
        <v>0</v>
      </c>
      <c r="BI228" s="112">
        <f t="shared" si="18"/>
        <v>0</v>
      </c>
      <c r="BJ228" s="15" t="s">
        <v>129</v>
      </c>
      <c r="BK228" s="112">
        <f t="shared" si="19"/>
        <v>0</v>
      </c>
      <c r="BL228" s="15" t="s">
        <v>195</v>
      </c>
      <c r="BM228" s="111" t="s">
        <v>443</v>
      </c>
    </row>
    <row r="229" spans="2:65" s="1" customFormat="1" ht="21.75" customHeight="1">
      <c r="B229" s="100"/>
      <c r="C229" s="101" t="s">
        <v>444</v>
      </c>
      <c r="D229" s="101" t="s">
        <v>124</v>
      </c>
      <c r="E229" s="102" t="s">
        <v>445</v>
      </c>
      <c r="F229" s="103" t="s">
        <v>446</v>
      </c>
      <c r="G229" s="104" t="s">
        <v>133</v>
      </c>
      <c r="H229" s="105">
        <v>4.5999999999999996</v>
      </c>
      <c r="I229" s="149">
        <v>0</v>
      </c>
      <c r="J229" s="149">
        <f t="shared" si="10"/>
        <v>0</v>
      </c>
      <c r="K229" s="106"/>
      <c r="L229" s="27"/>
      <c r="M229" s="107" t="s">
        <v>1</v>
      </c>
      <c r="N229" s="108" t="s">
        <v>37</v>
      </c>
      <c r="O229" s="109">
        <v>0.224</v>
      </c>
      <c r="P229" s="109">
        <f t="shared" si="11"/>
        <v>1.0304</v>
      </c>
      <c r="Q229" s="109">
        <v>2.9999999999999997E-4</v>
      </c>
      <c r="R229" s="109">
        <f t="shared" si="12"/>
        <v>1.3799999999999997E-3</v>
      </c>
      <c r="S229" s="109">
        <v>0</v>
      </c>
      <c r="T229" s="110">
        <f t="shared" si="13"/>
        <v>0</v>
      </c>
      <c r="AR229" s="111" t="s">
        <v>195</v>
      </c>
      <c r="AT229" s="111" t="s">
        <v>124</v>
      </c>
      <c r="AU229" s="111" t="s">
        <v>129</v>
      </c>
      <c r="AY229" s="15" t="s">
        <v>121</v>
      </c>
      <c r="BE229" s="112">
        <f t="shared" si="14"/>
        <v>0</v>
      </c>
      <c r="BF229" s="112">
        <f t="shared" si="15"/>
        <v>0</v>
      </c>
      <c r="BG229" s="112">
        <f t="shared" si="16"/>
        <v>0</v>
      </c>
      <c r="BH229" s="112">
        <f t="shared" si="17"/>
        <v>0</v>
      </c>
      <c r="BI229" s="112">
        <f t="shared" si="18"/>
        <v>0</v>
      </c>
      <c r="BJ229" s="15" t="s">
        <v>129</v>
      </c>
      <c r="BK229" s="112">
        <f t="shared" si="19"/>
        <v>0</v>
      </c>
      <c r="BL229" s="15" t="s">
        <v>195</v>
      </c>
      <c r="BM229" s="111" t="s">
        <v>447</v>
      </c>
    </row>
    <row r="230" spans="2:65" s="1" customFormat="1" ht="37.9" customHeight="1">
      <c r="B230" s="100"/>
      <c r="C230" s="163" t="s">
        <v>448</v>
      </c>
      <c r="D230" s="163" t="s">
        <v>223</v>
      </c>
      <c r="E230" s="164" t="s">
        <v>449</v>
      </c>
      <c r="F230" s="165" t="s">
        <v>450</v>
      </c>
      <c r="G230" s="166" t="s">
        <v>133</v>
      </c>
      <c r="H230" s="167">
        <v>5.0599999999999996</v>
      </c>
      <c r="I230" s="151">
        <v>0</v>
      </c>
      <c r="J230" s="151">
        <f t="shared" si="10"/>
        <v>0</v>
      </c>
      <c r="K230" s="120"/>
      <c r="L230" s="121"/>
      <c r="M230" s="122" t="s">
        <v>1</v>
      </c>
      <c r="N230" s="123" t="s">
        <v>37</v>
      </c>
      <c r="O230" s="109">
        <v>0</v>
      </c>
      <c r="P230" s="109">
        <f t="shared" si="11"/>
        <v>0</v>
      </c>
      <c r="Q230" s="109">
        <v>1.8E-3</v>
      </c>
      <c r="R230" s="109">
        <f t="shared" si="12"/>
        <v>9.1079999999999998E-3</v>
      </c>
      <c r="S230" s="109">
        <v>0</v>
      </c>
      <c r="T230" s="110">
        <f t="shared" si="13"/>
        <v>0</v>
      </c>
      <c r="AR230" s="111" t="s">
        <v>226</v>
      </c>
      <c r="AT230" s="111" t="s">
        <v>223</v>
      </c>
      <c r="AU230" s="111" t="s">
        <v>129</v>
      </c>
      <c r="AY230" s="15" t="s">
        <v>121</v>
      </c>
      <c r="BE230" s="112">
        <f t="shared" si="14"/>
        <v>0</v>
      </c>
      <c r="BF230" s="112">
        <f t="shared" si="15"/>
        <v>0</v>
      </c>
      <c r="BG230" s="112">
        <f t="shared" si="16"/>
        <v>0</v>
      </c>
      <c r="BH230" s="112">
        <f t="shared" si="17"/>
        <v>0</v>
      </c>
      <c r="BI230" s="112">
        <f t="shared" si="18"/>
        <v>0</v>
      </c>
      <c r="BJ230" s="15" t="s">
        <v>129</v>
      </c>
      <c r="BK230" s="112">
        <f t="shared" si="19"/>
        <v>0</v>
      </c>
      <c r="BL230" s="15" t="s">
        <v>195</v>
      </c>
      <c r="BM230" s="111" t="s">
        <v>451</v>
      </c>
    </row>
    <row r="231" spans="2:65" s="12" customFormat="1">
      <c r="B231" s="113"/>
      <c r="C231" s="168"/>
      <c r="D231" s="169" t="s">
        <v>142</v>
      </c>
      <c r="E231" s="168"/>
      <c r="F231" s="170" t="s">
        <v>452</v>
      </c>
      <c r="G231" s="168"/>
      <c r="H231" s="171">
        <v>5.0599999999999996</v>
      </c>
      <c r="I231" s="139"/>
      <c r="J231" s="139"/>
      <c r="L231" s="113"/>
      <c r="M231" s="118"/>
      <c r="T231" s="119"/>
      <c r="AT231" s="115" t="s">
        <v>142</v>
      </c>
      <c r="AU231" s="115" t="s">
        <v>129</v>
      </c>
      <c r="AV231" s="12" t="s">
        <v>129</v>
      </c>
      <c r="AW231" s="12" t="s">
        <v>3</v>
      </c>
      <c r="AX231" s="12" t="s">
        <v>76</v>
      </c>
      <c r="AY231" s="115" t="s">
        <v>121</v>
      </c>
    </row>
    <row r="232" spans="2:65" s="1" customFormat="1" ht="16.5" customHeight="1">
      <c r="B232" s="100"/>
      <c r="C232" s="101" t="s">
        <v>453</v>
      </c>
      <c r="D232" s="101" t="s">
        <v>124</v>
      </c>
      <c r="E232" s="102" t="s">
        <v>454</v>
      </c>
      <c r="F232" s="103" t="s">
        <v>455</v>
      </c>
      <c r="G232" s="104" t="s">
        <v>140</v>
      </c>
      <c r="H232" s="105">
        <v>7.1</v>
      </c>
      <c r="I232" s="149">
        <v>0</v>
      </c>
      <c r="J232" s="149">
        <f>ROUND(I232*H232,2)</f>
        <v>0</v>
      </c>
      <c r="K232" s="106"/>
      <c r="L232" s="27"/>
      <c r="M232" s="107" t="s">
        <v>1</v>
      </c>
      <c r="N232" s="108" t="s">
        <v>37</v>
      </c>
      <c r="O232" s="109">
        <v>0.25</v>
      </c>
      <c r="P232" s="109">
        <f>O232*H232</f>
        <v>1.7749999999999999</v>
      </c>
      <c r="Q232" s="109">
        <v>1.0000000000000001E-5</v>
      </c>
      <c r="R232" s="109">
        <f>Q232*H232</f>
        <v>7.1000000000000005E-5</v>
      </c>
      <c r="S232" s="109">
        <v>0</v>
      </c>
      <c r="T232" s="110">
        <f>S232*H232</f>
        <v>0</v>
      </c>
      <c r="AR232" s="111" t="s">
        <v>195</v>
      </c>
      <c r="AT232" s="111" t="s">
        <v>124</v>
      </c>
      <c r="AU232" s="111" t="s">
        <v>129</v>
      </c>
      <c r="AY232" s="15" t="s">
        <v>121</v>
      </c>
      <c r="BE232" s="112">
        <f>IF(N232="základní",J232,0)</f>
        <v>0</v>
      </c>
      <c r="BF232" s="112">
        <f>IF(N232="snížená",J232,0)</f>
        <v>0</v>
      </c>
      <c r="BG232" s="112">
        <f>IF(N232="zákl. přenesená",J232,0)</f>
        <v>0</v>
      </c>
      <c r="BH232" s="112">
        <f>IF(N232="sníž. přenesená",J232,0)</f>
        <v>0</v>
      </c>
      <c r="BI232" s="112">
        <f>IF(N232="nulová",J232,0)</f>
        <v>0</v>
      </c>
      <c r="BJ232" s="15" t="s">
        <v>129</v>
      </c>
      <c r="BK232" s="112">
        <f>ROUND(I232*H232,2)</f>
        <v>0</v>
      </c>
      <c r="BL232" s="15" t="s">
        <v>195</v>
      </c>
      <c r="BM232" s="111" t="s">
        <v>456</v>
      </c>
    </row>
    <row r="233" spans="2:65" s="1" customFormat="1" ht="16.5" customHeight="1">
      <c r="B233" s="100"/>
      <c r="C233" s="163" t="s">
        <v>457</v>
      </c>
      <c r="D233" s="163" t="s">
        <v>223</v>
      </c>
      <c r="E233" s="164" t="s">
        <v>458</v>
      </c>
      <c r="F233" s="165" t="s">
        <v>459</v>
      </c>
      <c r="G233" s="166" t="s">
        <v>140</v>
      </c>
      <c r="H233" s="167">
        <v>7.242</v>
      </c>
      <c r="I233" s="151">
        <v>0</v>
      </c>
      <c r="J233" s="151">
        <f>ROUND(I233*H233,2)</f>
        <v>0</v>
      </c>
      <c r="K233" s="120"/>
      <c r="L233" s="121"/>
      <c r="M233" s="122" t="s">
        <v>1</v>
      </c>
      <c r="N233" s="123" t="s">
        <v>37</v>
      </c>
      <c r="O233" s="109">
        <v>0</v>
      </c>
      <c r="P233" s="109">
        <f>O233*H233</f>
        <v>0</v>
      </c>
      <c r="Q233" s="109">
        <v>2.2000000000000001E-4</v>
      </c>
      <c r="R233" s="109">
        <f>Q233*H233</f>
        <v>1.5932400000000001E-3</v>
      </c>
      <c r="S233" s="109">
        <v>0</v>
      </c>
      <c r="T233" s="110">
        <f>S233*H233</f>
        <v>0</v>
      </c>
      <c r="AR233" s="111" t="s">
        <v>226</v>
      </c>
      <c r="AT233" s="111" t="s">
        <v>223</v>
      </c>
      <c r="AU233" s="111" t="s">
        <v>129</v>
      </c>
      <c r="AY233" s="15" t="s">
        <v>121</v>
      </c>
      <c r="BE233" s="112">
        <f>IF(N233="základní",J233,0)</f>
        <v>0</v>
      </c>
      <c r="BF233" s="112">
        <f>IF(N233="snížená",J233,0)</f>
        <v>0</v>
      </c>
      <c r="BG233" s="112">
        <f>IF(N233="zákl. přenesená",J233,0)</f>
        <v>0</v>
      </c>
      <c r="BH233" s="112">
        <f>IF(N233="sníž. přenesená",J233,0)</f>
        <v>0</v>
      </c>
      <c r="BI233" s="112">
        <f>IF(N233="nulová",J233,0)</f>
        <v>0</v>
      </c>
      <c r="BJ233" s="15" t="s">
        <v>129</v>
      </c>
      <c r="BK233" s="112">
        <f>ROUND(I233*H233,2)</f>
        <v>0</v>
      </c>
      <c r="BL233" s="15" t="s">
        <v>195</v>
      </c>
      <c r="BM233" s="111" t="s">
        <v>460</v>
      </c>
    </row>
    <row r="234" spans="2:65" s="12" customFormat="1">
      <c r="B234" s="113"/>
      <c r="D234" s="114" t="s">
        <v>142</v>
      </c>
      <c r="F234" s="116" t="s">
        <v>461</v>
      </c>
      <c r="H234" s="117">
        <v>7.242</v>
      </c>
      <c r="I234" s="139"/>
      <c r="J234" s="139"/>
      <c r="L234" s="113"/>
      <c r="M234" s="118"/>
      <c r="T234" s="119"/>
      <c r="AT234" s="115" t="s">
        <v>142</v>
      </c>
      <c r="AU234" s="115" t="s">
        <v>129</v>
      </c>
      <c r="AV234" s="12" t="s">
        <v>129</v>
      </c>
      <c r="AW234" s="12" t="s">
        <v>3</v>
      </c>
      <c r="AX234" s="12" t="s">
        <v>76</v>
      </c>
      <c r="AY234" s="115" t="s">
        <v>121</v>
      </c>
    </row>
    <row r="235" spans="2:65" s="1" customFormat="1" ht="24.2" customHeight="1">
      <c r="B235" s="100"/>
      <c r="C235" s="101" t="s">
        <v>462</v>
      </c>
      <c r="D235" s="101" t="s">
        <v>124</v>
      </c>
      <c r="E235" s="102" t="s">
        <v>463</v>
      </c>
      <c r="F235" s="103" t="s">
        <v>464</v>
      </c>
      <c r="G235" s="104" t="s">
        <v>186</v>
      </c>
      <c r="H235" s="105">
        <v>1.2E-2</v>
      </c>
      <c r="I235" s="149">
        <v>0</v>
      </c>
      <c r="J235" s="149">
        <f>ROUND(I235*H235,2)</f>
        <v>0</v>
      </c>
      <c r="K235" s="106"/>
      <c r="L235" s="27"/>
      <c r="M235" s="107" t="s">
        <v>1</v>
      </c>
      <c r="N235" s="108" t="s">
        <v>37</v>
      </c>
      <c r="O235" s="109">
        <v>1.1020000000000001</v>
      </c>
      <c r="P235" s="109">
        <f>O235*H235</f>
        <v>1.3224000000000001E-2</v>
      </c>
      <c r="Q235" s="109">
        <v>0</v>
      </c>
      <c r="R235" s="109">
        <f>Q235*H235</f>
        <v>0</v>
      </c>
      <c r="S235" s="109">
        <v>0</v>
      </c>
      <c r="T235" s="110">
        <f>S235*H235</f>
        <v>0</v>
      </c>
      <c r="AR235" s="111" t="s">
        <v>195</v>
      </c>
      <c r="AT235" s="111" t="s">
        <v>124</v>
      </c>
      <c r="AU235" s="111" t="s">
        <v>129</v>
      </c>
      <c r="AY235" s="15" t="s">
        <v>121</v>
      </c>
      <c r="BE235" s="112">
        <f>IF(N235="základní",J235,0)</f>
        <v>0</v>
      </c>
      <c r="BF235" s="112">
        <f>IF(N235="snížená",J235,0)</f>
        <v>0</v>
      </c>
      <c r="BG235" s="112">
        <f>IF(N235="zákl. přenesená",J235,0)</f>
        <v>0</v>
      </c>
      <c r="BH235" s="112">
        <f>IF(N235="sníž. přenesená",J235,0)</f>
        <v>0</v>
      </c>
      <c r="BI235" s="112">
        <f>IF(N235="nulová",J235,0)</f>
        <v>0</v>
      </c>
      <c r="BJ235" s="15" t="s">
        <v>129</v>
      </c>
      <c r="BK235" s="112">
        <f>ROUND(I235*H235,2)</f>
        <v>0</v>
      </c>
      <c r="BL235" s="15" t="s">
        <v>195</v>
      </c>
      <c r="BM235" s="111" t="s">
        <v>465</v>
      </c>
    </row>
    <row r="236" spans="2:65" s="11" customFormat="1" ht="22.9" customHeight="1">
      <c r="B236" s="91"/>
      <c r="D236" s="92" t="s">
        <v>70</v>
      </c>
      <c r="E236" s="99" t="s">
        <v>466</v>
      </c>
      <c r="F236" s="99" t="s">
        <v>467</v>
      </c>
      <c r="I236" s="137"/>
      <c r="J236" s="156">
        <f>BK236</f>
        <v>0</v>
      </c>
      <c r="L236" s="91"/>
      <c r="M236" s="94"/>
      <c r="P236" s="95">
        <f>SUM(P237:P246)</f>
        <v>17.881004999999998</v>
      </c>
      <c r="R236" s="95">
        <f>SUM(R237:R246)</f>
        <v>0.317</v>
      </c>
      <c r="T236" s="96">
        <f>SUM(T237:T246)</f>
        <v>0.23799999999999999</v>
      </c>
      <c r="AR236" s="92" t="s">
        <v>129</v>
      </c>
      <c r="AT236" s="97" t="s">
        <v>70</v>
      </c>
      <c r="AU236" s="97" t="s">
        <v>76</v>
      </c>
      <c r="AY236" s="92" t="s">
        <v>121</v>
      </c>
      <c r="BK236" s="98">
        <f>SUM(BK237:BK246)</f>
        <v>0</v>
      </c>
    </row>
    <row r="237" spans="2:65" s="1" customFormat="1" ht="16.5" customHeight="1">
      <c r="B237" s="100"/>
      <c r="C237" s="101" t="s">
        <v>468</v>
      </c>
      <c r="D237" s="101" t="s">
        <v>124</v>
      </c>
      <c r="E237" s="102" t="s">
        <v>469</v>
      </c>
      <c r="F237" s="103" t="s">
        <v>470</v>
      </c>
      <c r="G237" s="104" t="s">
        <v>133</v>
      </c>
      <c r="H237" s="105">
        <v>12.5</v>
      </c>
      <c r="I237" s="149">
        <v>0</v>
      </c>
      <c r="J237" s="149">
        <f>ROUND(I237*H237,2)</f>
        <v>0</v>
      </c>
      <c r="K237" s="106"/>
      <c r="L237" s="27"/>
      <c r="M237" s="107" t="s">
        <v>1</v>
      </c>
      <c r="N237" s="108" t="s">
        <v>37</v>
      </c>
      <c r="O237" s="109">
        <v>4.3999999999999997E-2</v>
      </c>
      <c r="P237" s="109">
        <f>O237*H237</f>
        <v>0.54999999999999993</v>
      </c>
      <c r="Q237" s="109">
        <v>2.9999999999999997E-4</v>
      </c>
      <c r="R237" s="109">
        <f>Q237*H237</f>
        <v>3.7499999999999999E-3</v>
      </c>
      <c r="S237" s="109">
        <v>0</v>
      </c>
      <c r="T237" s="110">
        <f>S237*H237</f>
        <v>0</v>
      </c>
      <c r="AR237" s="111" t="s">
        <v>195</v>
      </c>
      <c r="AT237" s="111" t="s">
        <v>124</v>
      </c>
      <c r="AU237" s="111" t="s">
        <v>129</v>
      </c>
      <c r="AY237" s="15" t="s">
        <v>121</v>
      </c>
      <c r="BE237" s="112">
        <f>IF(N237="základní",J237,0)</f>
        <v>0</v>
      </c>
      <c r="BF237" s="112">
        <f>IF(N237="snížená",J237,0)</f>
        <v>0</v>
      </c>
      <c r="BG237" s="112">
        <f>IF(N237="zákl. přenesená",J237,0)</f>
        <v>0</v>
      </c>
      <c r="BH237" s="112">
        <f>IF(N237="sníž. přenesená",J237,0)</f>
        <v>0</v>
      </c>
      <c r="BI237" s="112">
        <f>IF(N237="nulová",J237,0)</f>
        <v>0</v>
      </c>
      <c r="BJ237" s="15" t="s">
        <v>129</v>
      </c>
      <c r="BK237" s="112">
        <f>ROUND(I237*H237,2)</f>
        <v>0</v>
      </c>
      <c r="BL237" s="15" t="s">
        <v>195</v>
      </c>
      <c r="BM237" s="111" t="s">
        <v>471</v>
      </c>
    </row>
    <row r="238" spans="2:65" s="1" customFormat="1" ht="24.2" customHeight="1">
      <c r="B238" s="100"/>
      <c r="C238" s="101" t="s">
        <v>472</v>
      </c>
      <c r="D238" s="101" t="s">
        <v>124</v>
      </c>
      <c r="E238" s="102" t="s">
        <v>473</v>
      </c>
      <c r="F238" s="103" t="s">
        <v>474</v>
      </c>
      <c r="G238" s="104" t="s">
        <v>133</v>
      </c>
      <c r="H238" s="105">
        <v>12.5</v>
      </c>
      <c r="I238" s="149">
        <v>0</v>
      </c>
      <c r="J238" s="149">
        <f>ROUND(I238*H238,2)</f>
        <v>0</v>
      </c>
      <c r="K238" s="106"/>
      <c r="L238" s="27"/>
      <c r="M238" s="107" t="s">
        <v>1</v>
      </c>
      <c r="N238" s="108" t="s">
        <v>37</v>
      </c>
      <c r="O238" s="109">
        <v>0.375</v>
      </c>
      <c r="P238" s="109">
        <f>O238*H238</f>
        <v>4.6875</v>
      </c>
      <c r="Q238" s="109">
        <v>1.5E-3</v>
      </c>
      <c r="R238" s="109">
        <f>Q238*H238</f>
        <v>1.8749999999999999E-2</v>
      </c>
      <c r="S238" s="109">
        <v>0</v>
      </c>
      <c r="T238" s="110">
        <f>S238*H238</f>
        <v>0</v>
      </c>
      <c r="AR238" s="111" t="s">
        <v>195</v>
      </c>
      <c r="AT238" s="111" t="s">
        <v>124</v>
      </c>
      <c r="AU238" s="111" t="s">
        <v>129</v>
      </c>
      <c r="AY238" s="15" t="s">
        <v>121</v>
      </c>
      <c r="BE238" s="112">
        <f>IF(N238="základní",J238,0)</f>
        <v>0</v>
      </c>
      <c r="BF238" s="112">
        <f>IF(N238="snížená",J238,0)</f>
        <v>0</v>
      </c>
      <c r="BG238" s="112">
        <f>IF(N238="zákl. přenesená",J238,0)</f>
        <v>0</v>
      </c>
      <c r="BH238" s="112">
        <f>IF(N238="sníž. přenesená",J238,0)</f>
        <v>0</v>
      </c>
      <c r="BI238" s="112">
        <f>IF(N238="nulová",J238,0)</f>
        <v>0</v>
      </c>
      <c r="BJ238" s="15" t="s">
        <v>129</v>
      </c>
      <c r="BK238" s="112">
        <f>ROUND(I238*H238,2)</f>
        <v>0</v>
      </c>
      <c r="BL238" s="15" t="s">
        <v>195</v>
      </c>
      <c r="BM238" s="111" t="s">
        <v>475</v>
      </c>
    </row>
    <row r="239" spans="2:65" s="1" customFormat="1" ht="16.5" customHeight="1">
      <c r="B239" s="100"/>
      <c r="C239" s="101" t="s">
        <v>476</v>
      </c>
      <c r="D239" s="101" t="s">
        <v>124</v>
      </c>
      <c r="E239" s="102" t="s">
        <v>477</v>
      </c>
      <c r="F239" s="103" t="s">
        <v>478</v>
      </c>
      <c r="G239" s="104" t="s">
        <v>133</v>
      </c>
      <c r="H239" s="105">
        <v>12.5</v>
      </c>
      <c r="I239" s="149">
        <v>0</v>
      </c>
      <c r="J239" s="149">
        <f>ROUND(I239*H239,2)</f>
        <v>0</v>
      </c>
      <c r="K239" s="106"/>
      <c r="L239" s="27"/>
      <c r="M239" s="107" t="s">
        <v>1</v>
      </c>
      <c r="N239" s="108" t="s">
        <v>37</v>
      </c>
      <c r="O239" s="109">
        <v>9.9000000000000005E-2</v>
      </c>
      <c r="P239" s="109">
        <f>O239*H239</f>
        <v>1.2375</v>
      </c>
      <c r="Q239" s="109">
        <v>4.4999999999999997E-3</v>
      </c>
      <c r="R239" s="109">
        <f>Q239*H239</f>
        <v>5.6249999999999994E-2</v>
      </c>
      <c r="S239" s="109">
        <v>0</v>
      </c>
      <c r="T239" s="110">
        <f>S239*H239</f>
        <v>0</v>
      </c>
      <c r="AR239" s="111" t="s">
        <v>195</v>
      </c>
      <c r="AT239" s="111" t="s">
        <v>124</v>
      </c>
      <c r="AU239" s="111" t="s">
        <v>129</v>
      </c>
      <c r="AY239" s="15" t="s">
        <v>121</v>
      </c>
      <c r="BE239" s="112">
        <f>IF(N239="základní",J239,0)</f>
        <v>0</v>
      </c>
      <c r="BF239" s="112">
        <f>IF(N239="snížená",J239,0)</f>
        <v>0</v>
      </c>
      <c r="BG239" s="112">
        <f>IF(N239="zákl. přenesená",J239,0)</f>
        <v>0</v>
      </c>
      <c r="BH239" s="112">
        <f>IF(N239="sníž. přenesená",J239,0)</f>
        <v>0</v>
      </c>
      <c r="BI239" s="112">
        <f>IF(N239="nulová",J239,0)</f>
        <v>0</v>
      </c>
      <c r="BJ239" s="15" t="s">
        <v>129</v>
      </c>
      <c r="BK239" s="112">
        <f>ROUND(I239*H239,2)</f>
        <v>0</v>
      </c>
      <c r="BL239" s="15" t="s">
        <v>195</v>
      </c>
      <c r="BM239" s="111" t="s">
        <v>479</v>
      </c>
    </row>
    <row r="240" spans="2:65" s="1" customFormat="1" ht="24.2" customHeight="1">
      <c r="B240" s="100"/>
      <c r="C240" s="101" t="s">
        <v>480</v>
      </c>
      <c r="D240" s="101" t="s">
        <v>124</v>
      </c>
      <c r="E240" s="102" t="s">
        <v>481</v>
      </c>
      <c r="F240" s="103" t="s">
        <v>482</v>
      </c>
      <c r="G240" s="104" t="s">
        <v>133</v>
      </c>
      <c r="H240" s="105">
        <v>8.75</v>
      </c>
      <c r="I240" s="149">
        <v>0</v>
      </c>
      <c r="J240" s="149">
        <f>ROUND(I240*H240,2)</f>
        <v>0</v>
      </c>
      <c r="K240" s="106"/>
      <c r="L240" s="27"/>
      <c r="M240" s="107" t="s">
        <v>1</v>
      </c>
      <c r="N240" s="108" t="s">
        <v>37</v>
      </c>
      <c r="O240" s="109">
        <v>0.192</v>
      </c>
      <c r="P240" s="109">
        <f>O240*H240</f>
        <v>1.68</v>
      </c>
      <c r="Q240" s="109">
        <v>0</v>
      </c>
      <c r="R240" s="109">
        <f>Q240*H240</f>
        <v>0</v>
      </c>
      <c r="S240" s="109">
        <v>2.7199999999999998E-2</v>
      </c>
      <c r="T240" s="110">
        <f>S240*H240</f>
        <v>0.23799999999999999</v>
      </c>
      <c r="AR240" s="111" t="s">
        <v>195</v>
      </c>
      <c r="AT240" s="111" t="s">
        <v>124</v>
      </c>
      <c r="AU240" s="111" t="s">
        <v>129</v>
      </c>
      <c r="AY240" s="15" t="s">
        <v>121</v>
      </c>
      <c r="BE240" s="112">
        <f>IF(N240="základní",J240,0)</f>
        <v>0</v>
      </c>
      <c r="BF240" s="112">
        <f>IF(N240="snížená",J240,0)</f>
        <v>0</v>
      </c>
      <c r="BG240" s="112">
        <f>IF(N240="zákl. přenesená",J240,0)</f>
        <v>0</v>
      </c>
      <c r="BH240" s="112">
        <f>IF(N240="sníž. přenesená",J240,0)</f>
        <v>0</v>
      </c>
      <c r="BI240" s="112">
        <f>IF(N240="nulová",J240,0)</f>
        <v>0</v>
      </c>
      <c r="BJ240" s="15" t="s">
        <v>129</v>
      </c>
      <c r="BK240" s="112">
        <f>ROUND(I240*H240,2)</f>
        <v>0</v>
      </c>
      <c r="BL240" s="15" t="s">
        <v>195</v>
      </c>
      <c r="BM240" s="111" t="s">
        <v>483</v>
      </c>
    </row>
    <row r="241" spans="2:65" s="12" customFormat="1">
      <c r="B241" s="113"/>
      <c r="D241" s="114" t="s">
        <v>142</v>
      </c>
      <c r="E241" s="115" t="s">
        <v>1</v>
      </c>
      <c r="F241" s="116" t="s">
        <v>484</v>
      </c>
      <c r="H241" s="117">
        <v>8.75</v>
      </c>
      <c r="I241" s="139"/>
      <c r="J241" s="139"/>
      <c r="L241" s="113"/>
      <c r="M241" s="118"/>
      <c r="T241" s="119"/>
      <c r="AT241" s="115" t="s">
        <v>142</v>
      </c>
      <c r="AU241" s="115" t="s">
        <v>129</v>
      </c>
      <c r="AV241" s="12" t="s">
        <v>129</v>
      </c>
      <c r="AW241" s="12" t="s">
        <v>28</v>
      </c>
      <c r="AX241" s="12" t="s">
        <v>76</v>
      </c>
      <c r="AY241" s="115" t="s">
        <v>121</v>
      </c>
    </row>
    <row r="242" spans="2:65" s="1" customFormat="1" ht="33" customHeight="1">
      <c r="B242" s="100"/>
      <c r="C242" s="101" t="s">
        <v>485</v>
      </c>
      <c r="D242" s="101" t="s">
        <v>124</v>
      </c>
      <c r="E242" s="102" t="s">
        <v>486</v>
      </c>
      <c r="F242" s="103" t="s">
        <v>487</v>
      </c>
      <c r="G242" s="104" t="s">
        <v>133</v>
      </c>
      <c r="H242" s="105">
        <v>12.5</v>
      </c>
      <c r="I242" s="149">
        <v>0</v>
      </c>
      <c r="J242" s="149">
        <f>ROUND(I242*H242,2)</f>
        <v>0</v>
      </c>
      <c r="K242" s="106"/>
      <c r="L242" s="27"/>
      <c r="M242" s="107" t="s">
        <v>1</v>
      </c>
      <c r="N242" s="108" t="s">
        <v>37</v>
      </c>
      <c r="O242" s="109">
        <v>0.746</v>
      </c>
      <c r="P242" s="109">
        <f>O242*H242</f>
        <v>9.3249999999999993</v>
      </c>
      <c r="Q242" s="109">
        <v>5.1999999999999998E-3</v>
      </c>
      <c r="R242" s="109">
        <f>Q242*H242</f>
        <v>6.5000000000000002E-2</v>
      </c>
      <c r="S242" s="109">
        <v>0</v>
      </c>
      <c r="T242" s="110">
        <f>S242*H242</f>
        <v>0</v>
      </c>
      <c r="AR242" s="111" t="s">
        <v>195</v>
      </c>
      <c r="AT242" s="111" t="s">
        <v>124</v>
      </c>
      <c r="AU242" s="111" t="s">
        <v>129</v>
      </c>
      <c r="AY242" s="15" t="s">
        <v>121</v>
      </c>
      <c r="BE242" s="112">
        <f>IF(N242="základní",J242,0)</f>
        <v>0</v>
      </c>
      <c r="BF242" s="112">
        <f>IF(N242="snížená",J242,0)</f>
        <v>0</v>
      </c>
      <c r="BG242" s="112">
        <f>IF(N242="zákl. přenesená",J242,0)</f>
        <v>0</v>
      </c>
      <c r="BH242" s="112">
        <f>IF(N242="sníž. přenesená",J242,0)</f>
        <v>0</v>
      </c>
      <c r="BI242" s="112">
        <f>IF(N242="nulová",J242,0)</f>
        <v>0</v>
      </c>
      <c r="BJ242" s="15" t="s">
        <v>129</v>
      </c>
      <c r="BK242" s="112">
        <f>ROUND(I242*H242,2)</f>
        <v>0</v>
      </c>
      <c r="BL242" s="15" t="s">
        <v>195</v>
      </c>
      <c r="BM242" s="111" t="s">
        <v>488</v>
      </c>
    </row>
    <row r="243" spans="2:65" s="1" customFormat="1" ht="16.5" customHeight="1">
      <c r="B243" s="172"/>
      <c r="C243" s="163" t="s">
        <v>489</v>
      </c>
      <c r="D243" s="163" t="s">
        <v>223</v>
      </c>
      <c r="E243" s="164" t="s">
        <v>490</v>
      </c>
      <c r="F243" s="165" t="s">
        <v>491</v>
      </c>
      <c r="G243" s="166" t="s">
        <v>133</v>
      </c>
      <c r="H243" s="167">
        <v>13.75</v>
      </c>
      <c r="I243" s="151">
        <v>0</v>
      </c>
      <c r="J243" s="151">
        <f>ROUND(I243*H243,2)</f>
        <v>0</v>
      </c>
      <c r="K243" s="120"/>
      <c r="L243" s="121"/>
      <c r="M243" s="122" t="s">
        <v>1</v>
      </c>
      <c r="N243" s="123" t="s">
        <v>37</v>
      </c>
      <c r="O243" s="109">
        <v>0</v>
      </c>
      <c r="P243" s="109">
        <f>O243*H243</f>
        <v>0</v>
      </c>
      <c r="Q243" s="109">
        <v>1.26E-2</v>
      </c>
      <c r="R243" s="109">
        <f>Q243*H243</f>
        <v>0.17325000000000002</v>
      </c>
      <c r="S243" s="109">
        <v>0</v>
      </c>
      <c r="T243" s="110">
        <f>S243*H243</f>
        <v>0</v>
      </c>
      <c r="AR243" s="111" t="s">
        <v>226</v>
      </c>
      <c r="AT243" s="111" t="s">
        <v>223</v>
      </c>
      <c r="AU243" s="111" t="s">
        <v>129</v>
      </c>
      <c r="AY243" s="15" t="s">
        <v>121</v>
      </c>
      <c r="BE243" s="112">
        <f>IF(N243="základní",J243,0)</f>
        <v>0</v>
      </c>
      <c r="BF243" s="112">
        <f>IF(N243="snížená",J243,0)</f>
        <v>0</v>
      </c>
      <c r="BG243" s="112">
        <f>IF(N243="zákl. přenesená",J243,0)</f>
        <v>0</v>
      </c>
      <c r="BH243" s="112">
        <f>IF(N243="sníž. přenesená",J243,0)</f>
        <v>0</v>
      </c>
      <c r="BI243" s="112">
        <f>IF(N243="nulová",J243,0)</f>
        <v>0</v>
      </c>
      <c r="BJ243" s="15" t="s">
        <v>129</v>
      </c>
      <c r="BK243" s="112">
        <f>ROUND(I243*H243,2)</f>
        <v>0</v>
      </c>
      <c r="BL243" s="15" t="s">
        <v>195</v>
      </c>
      <c r="BM243" s="111" t="s">
        <v>492</v>
      </c>
    </row>
    <row r="244" spans="2:65" s="12" customFormat="1">
      <c r="B244" s="113"/>
      <c r="D244" s="114" t="s">
        <v>142</v>
      </c>
      <c r="F244" s="116" t="s">
        <v>493</v>
      </c>
      <c r="H244" s="117">
        <v>13.75</v>
      </c>
      <c r="I244" s="139"/>
      <c r="J244" s="139"/>
      <c r="L244" s="113"/>
      <c r="M244" s="118"/>
      <c r="T244" s="119"/>
      <c r="AT244" s="115" t="s">
        <v>142</v>
      </c>
      <c r="AU244" s="115" t="s">
        <v>129</v>
      </c>
      <c r="AV244" s="12" t="s">
        <v>129</v>
      </c>
      <c r="AW244" s="12" t="s">
        <v>3</v>
      </c>
      <c r="AX244" s="12" t="s">
        <v>76</v>
      </c>
      <c r="AY244" s="115" t="s">
        <v>121</v>
      </c>
    </row>
    <row r="245" spans="2:65" s="1" customFormat="1" ht="33" customHeight="1">
      <c r="B245" s="100"/>
      <c r="C245" s="101" t="s">
        <v>494</v>
      </c>
      <c r="D245" s="101" t="s">
        <v>124</v>
      </c>
      <c r="E245" s="102" t="s">
        <v>495</v>
      </c>
      <c r="F245" s="103" t="s">
        <v>496</v>
      </c>
      <c r="G245" s="104" t="s">
        <v>133</v>
      </c>
      <c r="H245" s="105">
        <v>12.5</v>
      </c>
      <c r="I245" s="149">
        <v>0</v>
      </c>
      <c r="J245" s="149">
        <f>ROUND(I245*H245,2)</f>
        <v>0</v>
      </c>
      <c r="K245" s="106"/>
      <c r="L245" s="27"/>
      <c r="M245" s="107" t="s">
        <v>1</v>
      </c>
      <c r="N245" s="108" t="s">
        <v>37</v>
      </c>
      <c r="O245" s="109">
        <v>0</v>
      </c>
      <c r="P245" s="109">
        <f>O245*H245</f>
        <v>0</v>
      </c>
      <c r="Q245" s="109">
        <v>0</v>
      </c>
      <c r="R245" s="109">
        <f>Q245*H245</f>
        <v>0</v>
      </c>
      <c r="S245" s="109">
        <v>0</v>
      </c>
      <c r="T245" s="110">
        <f>S245*H245</f>
        <v>0</v>
      </c>
      <c r="AR245" s="111" t="s">
        <v>195</v>
      </c>
      <c r="AT245" s="111" t="s">
        <v>124</v>
      </c>
      <c r="AU245" s="111" t="s">
        <v>129</v>
      </c>
      <c r="AY245" s="15" t="s">
        <v>121</v>
      </c>
      <c r="BE245" s="112">
        <f>IF(N245="základní",J245,0)</f>
        <v>0</v>
      </c>
      <c r="BF245" s="112">
        <f>IF(N245="snížená",J245,0)</f>
        <v>0</v>
      </c>
      <c r="BG245" s="112">
        <f>IF(N245="zákl. přenesená",J245,0)</f>
        <v>0</v>
      </c>
      <c r="BH245" s="112">
        <f>IF(N245="sníž. přenesená",J245,0)</f>
        <v>0</v>
      </c>
      <c r="BI245" s="112">
        <f>IF(N245="nulová",J245,0)</f>
        <v>0</v>
      </c>
      <c r="BJ245" s="15" t="s">
        <v>129</v>
      </c>
      <c r="BK245" s="112">
        <f>ROUND(I245*H245,2)</f>
        <v>0</v>
      </c>
      <c r="BL245" s="15" t="s">
        <v>195</v>
      </c>
      <c r="BM245" s="111" t="s">
        <v>497</v>
      </c>
    </row>
    <row r="246" spans="2:65" s="1" customFormat="1" ht="24.2" customHeight="1">
      <c r="B246" s="100"/>
      <c r="C246" s="101" t="s">
        <v>498</v>
      </c>
      <c r="D246" s="101" t="s">
        <v>124</v>
      </c>
      <c r="E246" s="102" t="s">
        <v>499</v>
      </c>
      <c r="F246" s="103" t="s">
        <v>500</v>
      </c>
      <c r="G246" s="104" t="s">
        <v>186</v>
      </c>
      <c r="H246" s="105">
        <v>0.317</v>
      </c>
      <c r="I246" s="149">
        <v>0</v>
      </c>
      <c r="J246" s="149">
        <f>ROUND(I246*H246,2)</f>
        <v>0</v>
      </c>
      <c r="K246" s="106"/>
      <c r="L246" s="27"/>
      <c r="M246" s="107" t="s">
        <v>1</v>
      </c>
      <c r="N246" s="108" t="s">
        <v>37</v>
      </c>
      <c r="O246" s="109">
        <v>1.2649999999999999</v>
      </c>
      <c r="P246" s="109">
        <f>O246*H246</f>
        <v>0.401005</v>
      </c>
      <c r="Q246" s="109">
        <v>0</v>
      </c>
      <c r="R246" s="109">
        <f>Q246*H246</f>
        <v>0</v>
      </c>
      <c r="S246" s="109">
        <v>0</v>
      </c>
      <c r="T246" s="110">
        <f>S246*H246</f>
        <v>0</v>
      </c>
      <c r="AR246" s="111" t="s">
        <v>195</v>
      </c>
      <c r="AT246" s="111" t="s">
        <v>124</v>
      </c>
      <c r="AU246" s="111" t="s">
        <v>129</v>
      </c>
      <c r="AY246" s="15" t="s">
        <v>121</v>
      </c>
      <c r="BE246" s="112">
        <f>IF(N246="základní",J246,0)</f>
        <v>0</v>
      </c>
      <c r="BF246" s="112">
        <f>IF(N246="snížená",J246,0)</f>
        <v>0</v>
      </c>
      <c r="BG246" s="112">
        <f>IF(N246="zákl. přenesená",J246,0)</f>
        <v>0</v>
      </c>
      <c r="BH246" s="112">
        <f>IF(N246="sníž. přenesená",J246,0)</f>
        <v>0</v>
      </c>
      <c r="BI246" s="112">
        <f>IF(N246="nulová",J246,0)</f>
        <v>0</v>
      </c>
      <c r="BJ246" s="15" t="s">
        <v>129</v>
      </c>
      <c r="BK246" s="112">
        <f>ROUND(I246*H246,2)</f>
        <v>0</v>
      </c>
      <c r="BL246" s="15" t="s">
        <v>195</v>
      </c>
      <c r="BM246" s="111" t="s">
        <v>501</v>
      </c>
    </row>
    <row r="247" spans="2:65" s="11" customFormat="1" ht="22.9" customHeight="1">
      <c r="B247" s="91"/>
      <c r="D247" s="92" t="s">
        <v>70</v>
      </c>
      <c r="E247" s="99" t="s">
        <v>502</v>
      </c>
      <c r="F247" s="99" t="s">
        <v>503</v>
      </c>
      <c r="I247" s="137"/>
      <c r="J247" s="156">
        <f>BK247</f>
        <v>0</v>
      </c>
      <c r="L247" s="91"/>
      <c r="M247" s="94"/>
      <c r="P247" s="95">
        <f>SUM(P248:P250)</f>
        <v>3.7250000000000001</v>
      </c>
      <c r="R247" s="95">
        <f>SUM(R248:R250)</f>
        <v>1.15E-2</v>
      </c>
      <c r="T247" s="96">
        <f>SUM(T248:T250)</f>
        <v>0</v>
      </c>
      <c r="AR247" s="92" t="s">
        <v>129</v>
      </c>
      <c r="AT247" s="97" t="s">
        <v>70</v>
      </c>
      <c r="AU247" s="97" t="s">
        <v>76</v>
      </c>
      <c r="AY247" s="92" t="s">
        <v>121</v>
      </c>
      <c r="BK247" s="98">
        <f>SUM(BK248:BK250)</f>
        <v>0</v>
      </c>
    </row>
    <row r="248" spans="2:65" s="1" customFormat="1" ht="24.2" customHeight="1">
      <c r="B248" s="100"/>
      <c r="C248" s="101" t="s">
        <v>504</v>
      </c>
      <c r="D248" s="101" t="s">
        <v>124</v>
      </c>
      <c r="E248" s="102" t="s">
        <v>505</v>
      </c>
      <c r="F248" s="103" t="s">
        <v>506</v>
      </c>
      <c r="G248" s="104" t="s">
        <v>133</v>
      </c>
      <c r="H248" s="105">
        <v>25</v>
      </c>
      <c r="I248" s="149">
        <v>0</v>
      </c>
      <c r="J248" s="149">
        <f>ROUND(I248*H248,2)</f>
        <v>0</v>
      </c>
      <c r="K248" s="106"/>
      <c r="L248" s="27"/>
      <c r="M248" s="107" t="s">
        <v>1</v>
      </c>
      <c r="N248" s="108" t="s">
        <v>37</v>
      </c>
      <c r="O248" s="109">
        <v>1.2E-2</v>
      </c>
      <c r="P248" s="109">
        <f>O248*H248</f>
        <v>0.3</v>
      </c>
      <c r="Q248" s="109">
        <v>0</v>
      </c>
      <c r="R248" s="109">
        <f>Q248*H248</f>
        <v>0</v>
      </c>
      <c r="S248" s="109">
        <v>0</v>
      </c>
      <c r="T248" s="110">
        <f>S248*H248</f>
        <v>0</v>
      </c>
      <c r="AR248" s="111" t="s">
        <v>195</v>
      </c>
      <c r="AT248" s="111" t="s">
        <v>124</v>
      </c>
      <c r="AU248" s="111" t="s">
        <v>129</v>
      </c>
      <c r="AY248" s="15" t="s">
        <v>121</v>
      </c>
      <c r="BE248" s="112">
        <f>IF(N248="základní",J248,0)</f>
        <v>0</v>
      </c>
      <c r="BF248" s="112">
        <f>IF(N248="snížená",J248,0)</f>
        <v>0</v>
      </c>
      <c r="BG248" s="112">
        <f>IF(N248="zákl. přenesená",J248,0)</f>
        <v>0</v>
      </c>
      <c r="BH248" s="112">
        <f>IF(N248="sníž. přenesená",J248,0)</f>
        <v>0</v>
      </c>
      <c r="BI248" s="112">
        <f>IF(N248="nulová",J248,0)</f>
        <v>0</v>
      </c>
      <c r="BJ248" s="15" t="s">
        <v>129</v>
      </c>
      <c r="BK248" s="112">
        <f>ROUND(I248*H248,2)</f>
        <v>0</v>
      </c>
      <c r="BL248" s="15" t="s">
        <v>195</v>
      </c>
      <c r="BM248" s="111" t="s">
        <v>507</v>
      </c>
    </row>
    <row r="249" spans="2:65" s="1" customFormat="1" ht="24.2" customHeight="1">
      <c r="B249" s="100"/>
      <c r="C249" s="101" t="s">
        <v>508</v>
      </c>
      <c r="D249" s="101" t="s">
        <v>124</v>
      </c>
      <c r="E249" s="102" t="s">
        <v>509</v>
      </c>
      <c r="F249" s="103" t="s">
        <v>510</v>
      </c>
      <c r="G249" s="104" t="s">
        <v>133</v>
      </c>
      <c r="H249" s="105">
        <v>25</v>
      </c>
      <c r="I249" s="149">
        <v>0</v>
      </c>
      <c r="J249" s="149">
        <f>ROUND(I249*H249,2)</f>
        <v>0</v>
      </c>
      <c r="K249" s="106"/>
      <c r="L249" s="27"/>
      <c r="M249" s="107" t="s">
        <v>1</v>
      </c>
      <c r="N249" s="108" t="s">
        <v>37</v>
      </c>
      <c r="O249" s="109">
        <v>3.3000000000000002E-2</v>
      </c>
      <c r="P249" s="109">
        <f>O249*H249</f>
        <v>0.82500000000000007</v>
      </c>
      <c r="Q249" s="109">
        <v>2.0000000000000001E-4</v>
      </c>
      <c r="R249" s="109">
        <f>Q249*H249</f>
        <v>5.0000000000000001E-3</v>
      </c>
      <c r="S249" s="109">
        <v>0</v>
      </c>
      <c r="T249" s="110">
        <f>S249*H249</f>
        <v>0</v>
      </c>
      <c r="AR249" s="111" t="s">
        <v>195</v>
      </c>
      <c r="AT249" s="111" t="s">
        <v>124</v>
      </c>
      <c r="AU249" s="111" t="s">
        <v>129</v>
      </c>
      <c r="AY249" s="15" t="s">
        <v>121</v>
      </c>
      <c r="BE249" s="112">
        <f>IF(N249="základní",J249,0)</f>
        <v>0</v>
      </c>
      <c r="BF249" s="112">
        <f>IF(N249="snížená",J249,0)</f>
        <v>0</v>
      </c>
      <c r="BG249" s="112">
        <f>IF(N249="zákl. přenesená",J249,0)</f>
        <v>0</v>
      </c>
      <c r="BH249" s="112">
        <f>IF(N249="sníž. přenesená",J249,0)</f>
        <v>0</v>
      </c>
      <c r="BI249" s="112">
        <f>IF(N249="nulová",J249,0)</f>
        <v>0</v>
      </c>
      <c r="BJ249" s="15" t="s">
        <v>129</v>
      </c>
      <c r="BK249" s="112">
        <f>ROUND(I249*H249,2)</f>
        <v>0</v>
      </c>
      <c r="BL249" s="15" t="s">
        <v>195</v>
      </c>
      <c r="BM249" s="111" t="s">
        <v>511</v>
      </c>
    </row>
    <row r="250" spans="2:65" s="1" customFormat="1" ht="33" customHeight="1">
      <c r="B250" s="100"/>
      <c r="C250" s="101" t="s">
        <v>512</v>
      </c>
      <c r="D250" s="101" t="s">
        <v>124</v>
      </c>
      <c r="E250" s="102" t="s">
        <v>513</v>
      </c>
      <c r="F250" s="103" t="s">
        <v>514</v>
      </c>
      <c r="G250" s="104" t="s">
        <v>133</v>
      </c>
      <c r="H250" s="105">
        <v>25</v>
      </c>
      <c r="I250" s="149">
        <v>0</v>
      </c>
      <c r="J250" s="149">
        <f>ROUND(I250*H250,2)</f>
        <v>0</v>
      </c>
      <c r="K250" s="106"/>
      <c r="L250" s="27"/>
      <c r="M250" s="107" t="s">
        <v>1</v>
      </c>
      <c r="N250" s="108" t="s">
        <v>37</v>
      </c>
      <c r="O250" s="109">
        <v>0.104</v>
      </c>
      <c r="P250" s="109">
        <f>O250*H250</f>
        <v>2.6</v>
      </c>
      <c r="Q250" s="109">
        <v>2.5999999999999998E-4</v>
      </c>
      <c r="R250" s="109">
        <f>Q250*H250</f>
        <v>6.4999999999999997E-3</v>
      </c>
      <c r="S250" s="109">
        <v>0</v>
      </c>
      <c r="T250" s="110">
        <f>S250*H250</f>
        <v>0</v>
      </c>
      <c r="AR250" s="111" t="s">
        <v>195</v>
      </c>
      <c r="AT250" s="111" t="s">
        <v>124</v>
      </c>
      <c r="AU250" s="111" t="s">
        <v>129</v>
      </c>
      <c r="AY250" s="15" t="s">
        <v>121</v>
      </c>
      <c r="BE250" s="112">
        <f>IF(N250="základní",J250,0)</f>
        <v>0</v>
      </c>
      <c r="BF250" s="112">
        <f>IF(N250="snížená",J250,0)</f>
        <v>0</v>
      </c>
      <c r="BG250" s="112">
        <f>IF(N250="zákl. přenesená",J250,0)</f>
        <v>0</v>
      </c>
      <c r="BH250" s="112">
        <f>IF(N250="sníž. přenesená",J250,0)</f>
        <v>0</v>
      </c>
      <c r="BI250" s="112">
        <f>IF(N250="nulová",J250,0)</f>
        <v>0</v>
      </c>
      <c r="BJ250" s="15" t="s">
        <v>129</v>
      </c>
      <c r="BK250" s="112">
        <f>ROUND(I250*H250,2)</f>
        <v>0</v>
      </c>
      <c r="BL250" s="15" t="s">
        <v>195</v>
      </c>
      <c r="BM250" s="111" t="s">
        <v>515</v>
      </c>
    </row>
    <row r="251" spans="2:65" s="11" customFormat="1" ht="25.9" customHeight="1">
      <c r="B251" s="91"/>
      <c r="D251" s="92" t="s">
        <v>70</v>
      </c>
      <c r="E251" s="93" t="s">
        <v>516</v>
      </c>
      <c r="F251" s="93" t="s">
        <v>517</v>
      </c>
      <c r="I251" s="137"/>
      <c r="J251" s="154">
        <f>BK251</f>
        <v>0</v>
      </c>
      <c r="L251" s="91"/>
      <c r="M251" s="94"/>
      <c r="P251" s="95">
        <f>P252+P256+P258+P260</f>
        <v>0</v>
      </c>
      <c r="R251" s="95">
        <f>R252+R256+R258+R260</f>
        <v>0</v>
      </c>
      <c r="T251" s="96">
        <f>T252+T256+T258+T260</f>
        <v>0</v>
      </c>
      <c r="AR251" s="92" t="s">
        <v>146</v>
      </c>
      <c r="AT251" s="97" t="s">
        <v>70</v>
      </c>
      <c r="AU251" s="97" t="s">
        <v>71</v>
      </c>
      <c r="AY251" s="92" t="s">
        <v>121</v>
      </c>
      <c r="BK251" s="98">
        <f>BK252+BK256+BK258+BK260</f>
        <v>0</v>
      </c>
    </row>
    <row r="252" spans="2:65" s="11" customFormat="1" ht="22.9" customHeight="1">
      <c r="B252" s="91"/>
      <c r="D252" s="92" t="s">
        <v>70</v>
      </c>
      <c r="E252" s="99" t="s">
        <v>518</v>
      </c>
      <c r="F252" s="99" t="s">
        <v>519</v>
      </c>
      <c r="I252" s="137"/>
      <c r="J252" s="156">
        <f>BK252</f>
        <v>0</v>
      </c>
      <c r="L252" s="91"/>
      <c r="M252" s="94"/>
      <c r="P252" s="95">
        <f>SUM(P253:P255)</f>
        <v>0</v>
      </c>
      <c r="R252" s="95">
        <f>SUM(R253:R255)</f>
        <v>0</v>
      </c>
      <c r="T252" s="96">
        <f>SUM(T253:T255)</f>
        <v>0</v>
      </c>
      <c r="AR252" s="92" t="s">
        <v>146</v>
      </c>
      <c r="AT252" s="97" t="s">
        <v>70</v>
      </c>
      <c r="AU252" s="97" t="s">
        <v>76</v>
      </c>
      <c r="AY252" s="92" t="s">
        <v>121</v>
      </c>
      <c r="BK252" s="98">
        <f>SUM(BK253:BK255)</f>
        <v>0</v>
      </c>
    </row>
    <row r="253" spans="2:65" s="1" customFormat="1" ht="16.5" customHeight="1">
      <c r="B253" s="100"/>
      <c r="C253" s="101" t="s">
        <v>520</v>
      </c>
      <c r="D253" s="101" t="s">
        <v>124</v>
      </c>
      <c r="E253" s="102" t="s">
        <v>521</v>
      </c>
      <c r="F253" s="103" t="s">
        <v>522</v>
      </c>
      <c r="G253" s="104" t="s">
        <v>217</v>
      </c>
      <c r="H253" s="105">
        <v>1</v>
      </c>
      <c r="I253" s="149">
        <v>0</v>
      </c>
      <c r="J253" s="149">
        <f>ROUND(I253*H253,2)</f>
        <v>0</v>
      </c>
      <c r="K253" s="106"/>
      <c r="L253" s="27"/>
      <c r="M253" s="107" t="s">
        <v>1</v>
      </c>
      <c r="N253" s="108" t="s">
        <v>37</v>
      </c>
      <c r="O253" s="109">
        <v>0</v>
      </c>
      <c r="P253" s="109">
        <f>O253*H253</f>
        <v>0</v>
      </c>
      <c r="Q253" s="109">
        <v>0</v>
      </c>
      <c r="R253" s="109">
        <f>Q253*H253</f>
        <v>0</v>
      </c>
      <c r="S253" s="109">
        <v>0</v>
      </c>
      <c r="T253" s="110">
        <f>S253*H253</f>
        <v>0</v>
      </c>
      <c r="AR253" s="111" t="s">
        <v>523</v>
      </c>
      <c r="AT253" s="111" t="s">
        <v>124</v>
      </c>
      <c r="AU253" s="111" t="s">
        <v>129</v>
      </c>
      <c r="AY253" s="15" t="s">
        <v>121</v>
      </c>
      <c r="BE253" s="112">
        <f>IF(N253="základní",J253,0)</f>
        <v>0</v>
      </c>
      <c r="BF253" s="112">
        <f>IF(N253="snížená",J253,0)</f>
        <v>0</v>
      </c>
      <c r="BG253" s="112">
        <f>IF(N253="zákl. přenesená",J253,0)</f>
        <v>0</v>
      </c>
      <c r="BH253" s="112">
        <f>IF(N253="sníž. přenesená",J253,0)</f>
        <v>0</v>
      </c>
      <c r="BI253" s="112">
        <f>IF(N253="nulová",J253,0)</f>
        <v>0</v>
      </c>
      <c r="BJ253" s="15" t="s">
        <v>129</v>
      </c>
      <c r="BK253" s="112">
        <f>ROUND(I253*H253,2)</f>
        <v>0</v>
      </c>
      <c r="BL253" s="15" t="s">
        <v>523</v>
      </c>
      <c r="BM253" s="111" t="s">
        <v>524</v>
      </c>
    </row>
    <row r="254" spans="2:65" s="13" customFormat="1" ht="22.5">
      <c r="B254" s="124"/>
      <c r="D254" s="114" t="s">
        <v>142</v>
      </c>
      <c r="E254" s="125" t="s">
        <v>1</v>
      </c>
      <c r="F254" s="126" t="s">
        <v>525</v>
      </c>
      <c r="H254" s="125" t="s">
        <v>1</v>
      </c>
      <c r="I254" s="139"/>
      <c r="J254" s="139"/>
      <c r="L254" s="124"/>
      <c r="M254" s="127"/>
      <c r="T254" s="128"/>
      <c r="AT254" s="125" t="s">
        <v>142</v>
      </c>
      <c r="AU254" s="125" t="s">
        <v>129</v>
      </c>
      <c r="AV254" s="13" t="s">
        <v>76</v>
      </c>
      <c r="AW254" s="13" t="s">
        <v>28</v>
      </c>
      <c r="AX254" s="13" t="s">
        <v>71</v>
      </c>
      <c r="AY254" s="125" t="s">
        <v>121</v>
      </c>
    </row>
    <row r="255" spans="2:65" s="12" customFormat="1">
      <c r="B255" s="113"/>
      <c r="D255" s="114" t="s">
        <v>142</v>
      </c>
      <c r="E255" s="115" t="s">
        <v>1</v>
      </c>
      <c r="F255" s="116" t="s">
        <v>76</v>
      </c>
      <c r="H255" s="117">
        <v>1</v>
      </c>
      <c r="I255" s="139"/>
      <c r="J255" s="139"/>
      <c r="L255" s="113"/>
      <c r="M255" s="118"/>
      <c r="T255" s="119"/>
      <c r="AT255" s="115" t="s">
        <v>142</v>
      </c>
      <c r="AU255" s="115" t="s">
        <v>129</v>
      </c>
      <c r="AV255" s="12" t="s">
        <v>129</v>
      </c>
      <c r="AW255" s="12" t="s">
        <v>28</v>
      </c>
      <c r="AX255" s="12" t="s">
        <v>76</v>
      </c>
      <c r="AY255" s="115" t="s">
        <v>121</v>
      </c>
    </row>
    <row r="256" spans="2:65" s="11" customFormat="1" ht="22.9" customHeight="1">
      <c r="B256" s="91"/>
      <c r="D256" s="92" t="s">
        <v>70</v>
      </c>
      <c r="E256" s="99" t="s">
        <v>526</v>
      </c>
      <c r="F256" s="99" t="s">
        <v>527</v>
      </c>
      <c r="I256" s="137"/>
      <c r="J256" s="156">
        <f>BK256</f>
        <v>0</v>
      </c>
      <c r="L256" s="91"/>
      <c r="M256" s="94"/>
      <c r="P256" s="95">
        <f>P257</f>
        <v>0</v>
      </c>
      <c r="R256" s="95">
        <f>R257</f>
        <v>0</v>
      </c>
      <c r="T256" s="96">
        <f>T257</f>
        <v>0</v>
      </c>
      <c r="AR256" s="92" t="s">
        <v>146</v>
      </c>
      <c r="AT256" s="97" t="s">
        <v>70</v>
      </c>
      <c r="AU256" s="97" t="s">
        <v>76</v>
      </c>
      <c r="AY256" s="92" t="s">
        <v>121</v>
      </c>
      <c r="BK256" s="98">
        <f>BK257</f>
        <v>0</v>
      </c>
    </row>
    <row r="257" spans="2:65" s="1" customFormat="1" ht="16.5" customHeight="1">
      <c r="B257" s="100"/>
      <c r="C257" s="101" t="s">
        <v>528</v>
      </c>
      <c r="D257" s="101" t="s">
        <v>124</v>
      </c>
      <c r="E257" s="102" t="s">
        <v>529</v>
      </c>
      <c r="F257" s="103" t="s">
        <v>527</v>
      </c>
      <c r="G257" s="104" t="s">
        <v>217</v>
      </c>
      <c r="H257" s="105">
        <v>1</v>
      </c>
      <c r="I257" s="149">
        <v>0</v>
      </c>
      <c r="J257" s="149">
        <f>ROUND(I257*H257,2)</f>
        <v>0</v>
      </c>
      <c r="K257" s="106"/>
      <c r="L257" s="27"/>
      <c r="M257" s="107" t="s">
        <v>1</v>
      </c>
      <c r="N257" s="108" t="s">
        <v>37</v>
      </c>
      <c r="O257" s="109">
        <v>0</v>
      </c>
      <c r="P257" s="109">
        <f>O257*H257</f>
        <v>0</v>
      </c>
      <c r="Q257" s="109">
        <v>0</v>
      </c>
      <c r="R257" s="109">
        <f>Q257*H257</f>
        <v>0</v>
      </c>
      <c r="S257" s="109">
        <v>0</v>
      </c>
      <c r="T257" s="110">
        <f>S257*H257</f>
        <v>0</v>
      </c>
      <c r="AR257" s="111" t="s">
        <v>523</v>
      </c>
      <c r="AT257" s="111" t="s">
        <v>124</v>
      </c>
      <c r="AU257" s="111" t="s">
        <v>129</v>
      </c>
      <c r="AY257" s="15" t="s">
        <v>121</v>
      </c>
      <c r="BE257" s="112">
        <f>IF(N257="základní",J257,0)</f>
        <v>0</v>
      </c>
      <c r="BF257" s="112">
        <f>IF(N257="snížená",J257,0)</f>
        <v>0</v>
      </c>
      <c r="BG257" s="112">
        <f>IF(N257="zákl. přenesená",J257,0)</f>
        <v>0</v>
      </c>
      <c r="BH257" s="112">
        <f>IF(N257="sníž. přenesená",J257,0)</f>
        <v>0</v>
      </c>
      <c r="BI257" s="112">
        <f>IF(N257="nulová",J257,0)</f>
        <v>0</v>
      </c>
      <c r="BJ257" s="15" t="s">
        <v>129</v>
      </c>
      <c r="BK257" s="112">
        <f>ROUND(I257*H257,2)</f>
        <v>0</v>
      </c>
      <c r="BL257" s="15" t="s">
        <v>523</v>
      </c>
      <c r="BM257" s="111" t="s">
        <v>530</v>
      </c>
    </row>
    <row r="258" spans="2:65" s="11" customFormat="1" ht="22.9" customHeight="1">
      <c r="B258" s="91"/>
      <c r="D258" s="92" t="s">
        <v>70</v>
      </c>
      <c r="E258" s="99" t="s">
        <v>531</v>
      </c>
      <c r="F258" s="99" t="s">
        <v>532</v>
      </c>
      <c r="I258" s="137"/>
      <c r="J258" s="156">
        <f>BK258</f>
        <v>0</v>
      </c>
      <c r="L258" s="91"/>
      <c r="M258" s="94"/>
      <c r="P258" s="95">
        <f>P259</f>
        <v>0</v>
      </c>
      <c r="R258" s="95">
        <f>R259</f>
        <v>0</v>
      </c>
      <c r="T258" s="96">
        <f>T259</f>
        <v>0</v>
      </c>
      <c r="AR258" s="92" t="s">
        <v>146</v>
      </c>
      <c r="AT258" s="97" t="s">
        <v>70</v>
      </c>
      <c r="AU258" s="97" t="s">
        <v>76</v>
      </c>
      <c r="AY258" s="92" t="s">
        <v>121</v>
      </c>
      <c r="BK258" s="98">
        <f>BK259</f>
        <v>0</v>
      </c>
    </row>
    <row r="259" spans="2:65" s="1" customFormat="1" ht="16.5" customHeight="1">
      <c r="B259" s="100"/>
      <c r="C259" s="101" t="s">
        <v>533</v>
      </c>
      <c r="D259" s="101" t="s">
        <v>124</v>
      </c>
      <c r="E259" s="102" t="s">
        <v>534</v>
      </c>
      <c r="F259" s="103" t="s">
        <v>535</v>
      </c>
      <c r="G259" s="104" t="s">
        <v>217</v>
      </c>
      <c r="H259" s="105">
        <v>1</v>
      </c>
      <c r="I259" s="149">
        <v>0</v>
      </c>
      <c r="J259" s="149">
        <f>ROUND(I259*H259,2)</f>
        <v>0</v>
      </c>
      <c r="K259" s="106"/>
      <c r="L259" s="27"/>
      <c r="M259" s="107" t="s">
        <v>1</v>
      </c>
      <c r="N259" s="108" t="s">
        <v>37</v>
      </c>
      <c r="O259" s="109">
        <v>0</v>
      </c>
      <c r="P259" s="109">
        <f>O259*H259</f>
        <v>0</v>
      </c>
      <c r="Q259" s="109">
        <v>0</v>
      </c>
      <c r="R259" s="109">
        <f>Q259*H259</f>
        <v>0</v>
      </c>
      <c r="S259" s="109">
        <v>0</v>
      </c>
      <c r="T259" s="110">
        <f>S259*H259</f>
        <v>0</v>
      </c>
      <c r="AR259" s="111" t="s">
        <v>523</v>
      </c>
      <c r="AT259" s="111" t="s">
        <v>124</v>
      </c>
      <c r="AU259" s="111" t="s">
        <v>129</v>
      </c>
      <c r="AY259" s="15" t="s">
        <v>121</v>
      </c>
      <c r="BE259" s="112">
        <f>IF(N259="základní",J259,0)</f>
        <v>0</v>
      </c>
      <c r="BF259" s="112">
        <f>IF(N259="snížená",J259,0)</f>
        <v>0</v>
      </c>
      <c r="BG259" s="112">
        <f>IF(N259="zákl. přenesená",J259,0)</f>
        <v>0</v>
      </c>
      <c r="BH259" s="112">
        <f>IF(N259="sníž. přenesená",J259,0)</f>
        <v>0</v>
      </c>
      <c r="BI259" s="112">
        <f>IF(N259="nulová",J259,0)</f>
        <v>0</v>
      </c>
      <c r="BJ259" s="15" t="s">
        <v>129</v>
      </c>
      <c r="BK259" s="112">
        <f>ROUND(I259*H259,2)</f>
        <v>0</v>
      </c>
      <c r="BL259" s="15" t="s">
        <v>523</v>
      </c>
      <c r="BM259" s="111" t="s">
        <v>536</v>
      </c>
    </row>
    <row r="260" spans="2:65" s="11" customFormat="1" ht="22.9" customHeight="1">
      <c r="B260" s="91"/>
      <c r="D260" s="92" t="s">
        <v>70</v>
      </c>
      <c r="E260" s="99" t="s">
        <v>537</v>
      </c>
      <c r="F260" s="99" t="s">
        <v>538</v>
      </c>
      <c r="I260" s="137"/>
      <c r="J260" s="156">
        <f>BK260</f>
        <v>0</v>
      </c>
      <c r="L260" s="91"/>
      <c r="M260" s="94"/>
      <c r="P260" s="95">
        <f>P261</f>
        <v>0</v>
      </c>
      <c r="R260" s="95">
        <f>R261</f>
        <v>0</v>
      </c>
      <c r="T260" s="96">
        <f>T261</f>
        <v>0</v>
      </c>
      <c r="AR260" s="92" t="s">
        <v>146</v>
      </c>
      <c r="AT260" s="97" t="s">
        <v>70</v>
      </c>
      <c r="AU260" s="97" t="s">
        <v>76</v>
      </c>
      <c r="AY260" s="92" t="s">
        <v>121</v>
      </c>
      <c r="BK260" s="98">
        <f>BK261</f>
        <v>0</v>
      </c>
    </row>
    <row r="261" spans="2:65" s="1" customFormat="1" ht="16.5" customHeight="1">
      <c r="B261" s="100"/>
      <c r="C261" s="101" t="s">
        <v>539</v>
      </c>
      <c r="D261" s="101" t="s">
        <v>124</v>
      </c>
      <c r="E261" s="102" t="s">
        <v>540</v>
      </c>
      <c r="F261" s="103" t="s">
        <v>541</v>
      </c>
      <c r="G261" s="104" t="s">
        <v>217</v>
      </c>
      <c r="H261" s="105">
        <v>1</v>
      </c>
      <c r="I261" s="149">
        <v>0</v>
      </c>
      <c r="J261" s="149">
        <f>ROUND(I261*H261,2)</f>
        <v>0</v>
      </c>
      <c r="K261" s="106"/>
      <c r="L261" s="27"/>
      <c r="M261" s="129" t="s">
        <v>1</v>
      </c>
      <c r="N261" s="130" t="s">
        <v>37</v>
      </c>
      <c r="O261" s="131">
        <v>0</v>
      </c>
      <c r="P261" s="131">
        <f>O261*H261</f>
        <v>0</v>
      </c>
      <c r="Q261" s="131">
        <v>0</v>
      </c>
      <c r="R261" s="131">
        <f>Q261*H261</f>
        <v>0</v>
      </c>
      <c r="S261" s="131">
        <v>0</v>
      </c>
      <c r="T261" s="132">
        <f>S261*H261</f>
        <v>0</v>
      </c>
      <c r="AR261" s="111" t="s">
        <v>523</v>
      </c>
      <c r="AT261" s="111" t="s">
        <v>124</v>
      </c>
      <c r="AU261" s="111" t="s">
        <v>129</v>
      </c>
      <c r="AY261" s="15" t="s">
        <v>121</v>
      </c>
      <c r="BE261" s="112">
        <f>IF(N261="základní",J261,0)</f>
        <v>0</v>
      </c>
      <c r="BF261" s="112">
        <f>IF(N261="snížená",J261,0)</f>
        <v>0</v>
      </c>
      <c r="BG261" s="112">
        <f>IF(N261="zákl. přenesená",J261,0)</f>
        <v>0</v>
      </c>
      <c r="BH261" s="112">
        <f>IF(N261="sníž. přenesená",J261,0)</f>
        <v>0</v>
      </c>
      <c r="BI261" s="112">
        <f>IF(N261="nulová",J261,0)</f>
        <v>0</v>
      </c>
      <c r="BJ261" s="15" t="s">
        <v>129</v>
      </c>
      <c r="BK261" s="112">
        <f>ROUND(I261*H261,2)</f>
        <v>0</v>
      </c>
      <c r="BL261" s="15" t="s">
        <v>523</v>
      </c>
      <c r="BM261" s="111" t="s">
        <v>542</v>
      </c>
    </row>
    <row r="262" spans="2:65" s="1" customFormat="1" ht="6.95" customHeight="1">
      <c r="B262" s="34"/>
      <c r="C262" s="35"/>
      <c r="D262" s="35"/>
      <c r="E262" s="35"/>
      <c r="F262" s="35"/>
      <c r="G262" s="35"/>
      <c r="H262" s="35"/>
      <c r="I262" s="152"/>
      <c r="J262" s="152"/>
      <c r="K262" s="35"/>
      <c r="L262" s="27"/>
    </row>
  </sheetData>
  <autoFilter ref="C133:K261" xr:uid="{00000000-0009-0000-0000-000001000000}"/>
  <mergeCells count="6">
    <mergeCell ref="E126:H12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220307R1 - Rekonstrukce s...</vt:lpstr>
      <vt:lpstr>'220307R1 - Rekonstrukce s...'!Názvy_tisku</vt:lpstr>
      <vt:lpstr>'Rekapitulace stavby'!Názvy_tisku</vt:lpstr>
      <vt:lpstr>'220307R1 - Rekonstrukce s...'!Oblast_tisku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ROZACER\Pavel</dc:creator>
  <cp:lastModifiedBy>Chomič Juraj</cp:lastModifiedBy>
  <cp:lastPrinted>2023-08-09T11:51:54Z</cp:lastPrinted>
  <dcterms:created xsi:type="dcterms:W3CDTF">2023-06-15T12:27:42Z</dcterms:created>
  <dcterms:modified xsi:type="dcterms:W3CDTF">2023-08-09T11:53:39Z</dcterms:modified>
</cp:coreProperties>
</file>